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activeX/activeX2.bin" ContentType="application/vnd.ms-office.activeX"/>
  <Override PartName="/xl/activeX/activeX4.bin" ContentType="application/vnd.ms-office.activeX"/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worksheets/sheet17.xml" ContentType="application/vnd.openxmlformats-officedocument.spreadsheetml.work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activeX/activeX3.bin" ContentType="application/vnd.ms-office.activeX"/>
  <Override PartName="/xl/tables/table3.xml" ContentType="application/vnd.openxmlformats-officedocument.spreadsheetml.table+xml"/>
  <Override PartName="/xl/tables/table15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15" windowWidth="19035" windowHeight="8055"/>
  </bookViews>
  <sheets>
    <sheet name="Riders" sheetId="1" r:id="rId1"/>
    <sheet name="Club" sheetId="13" r:id="rId2"/>
    <sheet name="Fastest Time" sheetId="12" r:id="rId3"/>
    <sheet name="Glbn -Div 1" sheetId="2" state="hidden" r:id="rId4"/>
    <sheet name="Glbn - Div 2" sheetId="3" state="hidden" r:id="rId5"/>
    <sheet name="Ill -Div 1" sheetId="4" state="hidden" r:id="rId6"/>
    <sheet name="Ill - Div 2" sheetId="5" state="hidden" r:id="rId7"/>
    <sheet name="Mac -Div 1 A" sheetId="6" state="hidden" r:id="rId8"/>
    <sheet name="Mac -Div 1 B" sheetId="14" state="hidden" r:id="rId9"/>
    <sheet name="Mac -Div 2 A" sheetId="9" state="hidden" r:id="rId10"/>
    <sheet name="Mac -Div 2 B" sheetId="15" state="hidden" r:id="rId11"/>
    <sheet name="Now -Div 1 A" sheetId="7" r:id="rId12"/>
    <sheet name="Now -Div 1 B" sheetId="16" r:id="rId13"/>
    <sheet name="Now -Div 2 A" sheetId="10" r:id="rId14"/>
    <sheet name="Now -Div 2 B" sheetId="17" r:id="rId15"/>
    <sheet name="Sthn -Div 1" sheetId="8" state="hidden" r:id="rId16"/>
    <sheet name="Sthn - Div 2" sheetId="11" state="hidden" r:id="rId17"/>
  </sheets>
  <calcPr calcId="125725"/>
</workbook>
</file>

<file path=xl/calcChain.xml><?xml version="1.0" encoding="utf-8"?>
<calcChain xmlns="http://schemas.openxmlformats.org/spreadsheetml/2006/main">
  <c r="A11" i="12"/>
  <c r="I11"/>
  <c r="A59" i="1"/>
  <c r="D59"/>
  <c r="A105"/>
  <c r="D105"/>
  <c r="A65"/>
  <c r="D65"/>
  <c r="A45"/>
  <c r="D45"/>
  <c r="A42"/>
  <c r="D42"/>
  <c r="A19" i="9"/>
  <c r="H19" s="1"/>
  <c r="D19"/>
  <c r="G19"/>
  <c r="A100" i="1"/>
  <c r="D100"/>
  <c r="A15" i="14"/>
  <c r="D15"/>
  <c r="G15"/>
  <c r="A14"/>
  <c r="D14"/>
  <c r="G14"/>
  <c r="A13"/>
  <c r="D13"/>
  <c r="G13"/>
  <c r="A12"/>
  <c r="D12"/>
  <c r="G12"/>
  <c r="A31" i="5"/>
  <c r="D31"/>
  <c r="G31"/>
  <c r="A110" i="1"/>
  <c r="D110"/>
  <c r="A31"/>
  <c r="D31"/>
  <c r="A60"/>
  <c r="D60"/>
  <c r="A76"/>
  <c r="D76"/>
  <c r="A53"/>
  <c r="D53"/>
  <c r="A51"/>
  <c r="A56"/>
  <c r="D51"/>
  <c r="D56"/>
  <c r="A33"/>
  <c r="D33"/>
  <c r="A34" i="4"/>
  <c r="D34"/>
  <c r="G34"/>
  <c r="A40" i="1"/>
  <c r="D40"/>
  <c r="A38"/>
  <c r="D38"/>
  <c r="A18"/>
  <c r="A79"/>
  <c r="D18"/>
  <c r="D79"/>
  <c r="A3"/>
  <c r="D3"/>
  <c r="A17"/>
  <c r="A49"/>
  <c r="A87"/>
  <c r="D17"/>
  <c r="D49"/>
  <c r="D87"/>
  <c r="A11"/>
  <c r="D11"/>
  <c r="A20"/>
  <c r="A8"/>
  <c r="D20"/>
  <c r="D8"/>
  <c r="A75"/>
  <c r="D75"/>
  <c r="A71"/>
  <c r="D71"/>
  <c r="A64"/>
  <c r="D64"/>
  <c r="A25"/>
  <c r="D25"/>
  <c r="A492"/>
  <c r="A147"/>
  <c r="A490"/>
  <c r="A4"/>
  <c r="D4"/>
  <c r="A27" i="3"/>
  <c r="A28"/>
  <c r="A29"/>
  <c r="A30"/>
  <c r="A31"/>
  <c r="A32"/>
  <c r="A33"/>
  <c r="A34"/>
  <c r="A35"/>
  <c r="D27"/>
  <c r="D28"/>
  <c r="D29"/>
  <c r="D30"/>
  <c r="D31"/>
  <c r="D32"/>
  <c r="D33"/>
  <c r="D34"/>
  <c r="D35"/>
  <c r="G27"/>
  <c r="G28"/>
  <c r="G29"/>
  <c r="G30"/>
  <c r="G31"/>
  <c r="G32"/>
  <c r="G33"/>
  <c r="G34"/>
  <c r="G35"/>
  <c r="A18" i="8"/>
  <c r="D5"/>
  <c r="A629" i="1"/>
  <c r="D629"/>
  <c r="A508"/>
  <c r="A407"/>
  <c r="A102"/>
  <c r="D102"/>
  <c r="D508"/>
  <c r="D407"/>
  <c r="A595"/>
  <c r="D595"/>
  <c r="A442"/>
  <c r="A525"/>
  <c r="A9"/>
  <c r="D525"/>
  <c r="D9"/>
  <c r="A230"/>
  <c r="D230"/>
  <c r="A169"/>
  <c r="D169"/>
  <c r="A20" i="16"/>
  <c r="D20"/>
  <c r="G20"/>
  <c r="A19"/>
  <c r="D19"/>
  <c r="G19"/>
  <c r="A18"/>
  <c r="D18"/>
  <c r="G18"/>
  <c r="A17"/>
  <c r="D17"/>
  <c r="G17"/>
  <c r="A377" i="1"/>
  <c r="D377"/>
  <c r="A601"/>
  <c r="A602"/>
  <c r="A500"/>
  <c r="D500"/>
  <c r="A327"/>
  <c r="D327"/>
  <c r="A278"/>
  <c r="D278"/>
  <c r="A13" i="15"/>
  <c r="D13"/>
  <c r="G13"/>
  <c r="A12"/>
  <c r="D12"/>
  <c r="G12"/>
  <c r="A11"/>
  <c r="D11"/>
  <c r="G11"/>
  <c r="A10"/>
  <c r="D10"/>
  <c r="G10"/>
  <c r="A80" i="1"/>
  <c r="D80"/>
  <c r="A167"/>
  <c r="D167"/>
  <c r="H12" i="14" l="1"/>
  <c r="H31" i="5"/>
  <c r="H34" i="4"/>
  <c r="H19" i="16"/>
  <c r="H13" i="14"/>
  <c r="H30" i="3"/>
  <c r="H15" i="14"/>
  <c r="H14"/>
  <c r="H35" i="3"/>
  <c r="H32"/>
  <c r="H31"/>
  <c r="H29"/>
  <c r="H33"/>
  <c r="H34"/>
  <c r="H28"/>
  <c r="H27"/>
  <c r="H13" i="15"/>
  <c r="H18" i="16"/>
  <c r="H20"/>
  <c r="H17"/>
  <c r="H12" i="15"/>
  <c r="H11"/>
  <c r="H10"/>
  <c r="A39" i="1" l="1"/>
  <c r="D39"/>
  <c r="A82"/>
  <c r="A175"/>
  <c r="A499"/>
  <c r="D82"/>
  <c r="D175"/>
  <c r="D499"/>
  <c r="D20" i="5" l="1"/>
  <c r="A108" i="1"/>
  <c r="D108"/>
  <c r="A94"/>
  <c r="D94"/>
  <c r="A47"/>
  <c r="D47"/>
  <c r="D12" i="4"/>
  <c r="D6"/>
  <c r="D5"/>
  <c r="A655" i="1"/>
  <c r="A273"/>
  <c r="D655"/>
  <c r="D273"/>
  <c r="A596"/>
  <c r="D596"/>
  <c r="A68"/>
  <c r="D68"/>
  <c r="D3" i="6"/>
  <c r="D4"/>
  <c r="D5"/>
  <c r="D6"/>
  <c r="D7"/>
  <c r="D8"/>
  <c r="D9"/>
  <c r="D10"/>
  <c r="D11"/>
  <c r="A262" i="1"/>
  <c r="D262"/>
  <c r="A453"/>
  <c r="A249"/>
  <c r="A250"/>
  <c r="A296"/>
  <c r="A304"/>
  <c r="A405"/>
  <c r="A625"/>
  <c r="D625"/>
  <c r="A208"/>
  <c r="D208"/>
  <c r="A562"/>
  <c r="D562"/>
  <c r="A241"/>
  <c r="D241"/>
  <c r="A402"/>
  <c r="D402"/>
  <c r="A176"/>
  <c r="D176"/>
  <c r="A83"/>
  <c r="D83"/>
  <c r="D4" i="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3"/>
  <c r="D2"/>
  <c r="D37" i="2"/>
  <c r="D4"/>
  <c r="D2"/>
  <c r="D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8"/>
  <c r="D39"/>
  <c r="D40"/>
  <c r="D41"/>
  <c r="D42"/>
  <c r="D43"/>
  <c r="D44"/>
  <c r="A10" i="8"/>
  <c r="D10"/>
  <c r="G10"/>
  <c r="A12" i="12"/>
  <c r="I12"/>
  <c r="A73" i="1"/>
  <c r="D73"/>
  <c r="D490"/>
  <c r="A585"/>
  <c r="D585"/>
  <c r="A639"/>
  <c r="D639"/>
  <c r="A26" i="11"/>
  <c r="D26"/>
  <c r="G26"/>
  <c r="A25"/>
  <c r="D25"/>
  <c r="G25"/>
  <c r="A24"/>
  <c r="D24"/>
  <c r="G24"/>
  <c r="A23"/>
  <c r="D23"/>
  <c r="G23"/>
  <c r="D22"/>
  <c r="A22"/>
  <c r="G22"/>
  <c r="A21"/>
  <c r="D21"/>
  <c r="G21"/>
  <c r="A20"/>
  <c r="D20"/>
  <c r="G20"/>
  <c r="A19"/>
  <c r="D19"/>
  <c r="G19"/>
  <c r="D18"/>
  <c r="A18"/>
  <c r="G18"/>
  <c r="A17"/>
  <c r="D17"/>
  <c r="G17"/>
  <c r="A16"/>
  <c r="D16"/>
  <c r="G16"/>
  <c r="A15"/>
  <c r="D15"/>
  <c r="G15"/>
  <c r="A14"/>
  <c r="D14"/>
  <c r="G14"/>
  <c r="A13"/>
  <c r="D13"/>
  <c r="G13"/>
  <c r="A12"/>
  <c r="D12"/>
  <c r="G12"/>
  <c r="A11"/>
  <c r="D11"/>
  <c r="G11"/>
  <c r="A10"/>
  <c r="D10"/>
  <c r="G10"/>
  <c r="A9"/>
  <c r="D9"/>
  <c r="G9"/>
  <c r="A8"/>
  <c r="D8"/>
  <c r="G8"/>
  <c r="A7"/>
  <c r="D7"/>
  <c r="G7"/>
  <c r="A6"/>
  <c r="D6"/>
  <c r="G6"/>
  <c r="A5"/>
  <c r="D5"/>
  <c r="G5"/>
  <c r="A4"/>
  <c r="D4"/>
  <c r="G4"/>
  <c r="A3"/>
  <c r="D3"/>
  <c r="G3"/>
  <c r="A2"/>
  <c r="D2"/>
  <c r="G2"/>
  <c r="D25" i="8"/>
  <c r="A25"/>
  <c r="G25"/>
  <c r="A199" i="1"/>
  <c r="D199"/>
  <c r="A567"/>
  <c r="D567"/>
  <c r="A24" i="8"/>
  <c r="D24"/>
  <c r="G24"/>
  <c r="A23"/>
  <c r="D23"/>
  <c r="G23"/>
  <c r="A22"/>
  <c r="D22"/>
  <c r="G22"/>
  <c r="A21"/>
  <c r="D21"/>
  <c r="G21"/>
  <c r="A20"/>
  <c r="D20"/>
  <c r="G20"/>
  <c r="A19"/>
  <c r="D19"/>
  <c r="G19"/>
  <c r="D18"/>
  <c r="G18"/>
  <c r="A17"/>
  <c r="D17"/>
  <c r="G17"/>
  <c r="A16"/>
  <c r="D16"/>
  <c r="G16"/>
  <c r="A15"/>
  <c r="D15"/>
  <c r="G15"/>
  <c r="A14"/>
  <c r="D14"/>
  <c r="G14"/>
  <c r="A13"/>
  <c r="D13"/>
  <c r="G13"/>
  <c r="A12"/>
  <c r="D12"/>
  <c r="G12"/>
  <c r="A11"/>
  <c r="D11"/>
  <c r="G11"/>
  <c r="A9"/>
  <c r="D9"/>
  <c r="G9"/>
  <c r="A8"/>
  <c r="D8"/>
  <c r="G8"/>
  <c r="A7"/>
  <c r="D7"/>
  <c r="G7"/>
  <c r="A6"/>
  <c r="D6"/>
  <c r="G6"/>
  <c r="A5"/>
  <c r="G5"/>
  <c r="D4"/>
  <c r="A4"/>
  <c r="G4"/>
  <c r="A3"/>
  <c r="D3"/>
  <c r="G3"/>
  <c r="A2"/>
  <c r="D2"/>
  <c r="G2"/>
  <c r="A9" i="15"/>
  <c r="D9"/>
  <c r="G9"/>
  <c r="A8"/>
  <c r="D8"/>
  <c r="G8"/>
  <c r="A7"/>
  <c r="D7"/>
  <c r="G7"/>
  <c r="A6"/>
  <c r="D6"/>
  <c r="G6"/>
  <c r="A5"/>
  <c r="D5"/>
  <c r="G5"/>
  <c r="A4"/>
  <c r="D4"/>
  <c r="G4"/>
  <c r="A3"/>
  <c r="D3"/>
  <c r="G3"/>
  <c r="A2"/>
  <c r="D2"/>
  <c r="G2"/>
  <c r="A18" i="9"/>
  <c r="D18"/>
  <c r="G18"/>
  <c r="A17"/>
  <c r="D17"/>
  <c r="G17"/>
  <c r="A16"/>
  <c r="D16"/>
  <c r="G16"/>
  <c r="A15"/>
  <c r="D15"/>
  <c r="G15"/>
  <c r="A14"/>
  <c r="D14"/>
  <c r="G14"/>
  <c r="A13"/>
  <c r="D13"/>
  <c r="G13"/>
  <c r="A12"/>
  <c r="D12"/>
  <c r="G12"/>
  <c r="A11"/>
  <c r="D11"/>
  <c r="G11"/>
  <c r="A10"/>
  <c r="D10"/>
  <c r="G10"/>
  <c r="A9"/>
  <c r="D9"/>
  <c r="G9"/>
  <c r="A8"/>
  <c r="D8"/>
  <c r="G8"/>
  <c r="A7"/>
  <c r="D7"/>
  <c r="G7"/>
  <c r="A6"/>
  <c r="D6"/>
  <c r="G6"/>
  <c r="A5"/>
  <c r="D5"/>
  <c r="G5"/>
  <c r="A4"/>
  <c r="D4"/>
  <c r="G4"/>
  <c r="A3"/>
  <c r="D3"/>
  <c r="G3"/>
  <c r="A2"/>
  <c r="D2"/>
  <c r="G2"/>
  <c r="A11" i="14"/>
  <c r="D11"/>
  <c r="G11"/>
  <c r="A10"/>
  <c r="D10"/>
  <c r="G10"/>
  <c r="A9"/>
  <c r="D9"/>
  <c r="G9"/>
  <c r="A8"/>
  <c r="D8"/>
  <c r="G8"/>
  <c r="A7"/>
  <c r="D7"/>
  <c r="G7"/>
  <c r="A6"/>
  <c r="D6"/>
  <c r="G6"/>
  <c r="A5"/>
  <c r="D5"/>
  <c r="G5"/>
  <c r="A4"/>
  <c r="D4"/>
  <c r="G4"/>
  <c r="A3"/>
  <c r="D3"/>
  <c r="G3"/>
  <c r="A2"/>
  <c r="D2"/>
  <c r="G2"/>
  <c r="A13" i="12"/>
  <c r="I13"/>
  <c r="A6"/>
  <c r="I6"/>
  <c r="A98" i="1"/>
  <c r="D98"/>
  <c r="A11" i="6"/>
  <c r="G11"/>
  <c r="A10"/>
  <c r="G10"/>
  <c r="A9"/>
  <c r="G9"/>
  <c r="A8"/>
  <c r="G8"/>
  <c r="A7"/>
  <c r="G7"/>
  <c r="A6"/>
  <c r="G6"/>
  <c r="A5"/>
  <c r="G5"/>
  <c r="A4"/>
  <c r="G4"/>
  <c r="A3"/>
  <c r="G3"/>
  <c r="A2"/>
  <c r="D2"/>
  <c r="G2"/>
  <c r="A13" i="1"/>
  <c r="D13"/>
  <c r="A16" i="16"/>
  <c r="D16"/>
  <c r="G16"/>
  <c r="A15"/>
  <c r="D15"/>
  <c r="G15"/>
  <c r="A14"/>
  <c r="D14"/>
  <c r="G14"/>
  <c r="A13"/>
  <c r="D13"/>
  <c r="G13"/>
  <c r="A12"/>
  <c r="D12"/>
  <c r="G12"/>
  <c r="A11"/>
  <c r="D11"/>
  <c r="G11"/>
  <c r="A10"/>
  <c r="D10"/>
  <c r="G10"/>
  <c r="A9"/>
  <c r="D9"/>
  <c r="G9"/>
  <c r="A8"/>
  <c r="D8"/>
  <c r="G8"/>
  <c r="A7"/>
  <c r="D7"/>
  <c r="G7"/>
  <c r="A15" i="17"/>
  <c r="D15"/>
  <c r="G15"/>
  <c r="A14"/>
  <c r="D14"/>
  <c r="G14"/>
  <c r="A13"/>
  <c r="D13"/>
  <c r="G13"/>
  <c r="A12"/>
  <c r="D12"/>
  <c r="G12"/>
  <c r="A539" i="1"/>
  <c r="D539"/>
  <c r="A11" i="17"/>
  <c r="D11"/>
  <c r="G11"/>
  <c r="A10"/>
  <c r="D10"/>
  <c r="G10"/>
  <c r="A9"/>
  <c r="D9"/>
  <c r="G9"/>
  <c r="A8"/>
  <c r="D8"/>
  <c r="G8"/>
  <c r="A7"/>
  <c r="D7"/>
  <c r="G7"/>
  <c r="A6"/>
  <c r="D6"/>
  <c r="G6"/>
  <c r="A5"/>
  <c r="D5"/>
  <c r="G5"/>
  <c r="A4"/>
  <c r="D4"/>
  <c r="G4"/>
  <c r="A3"/>
  <c r="D3"/>
  <c r="G3"/>
  <c r="A2"/>
  <c r="D2"/>
  <c r="G2"/>
  <c r="A18" i="10"/>
  <c r="D18"/>
  <c r="G18"/>
  <c r="A63" i="1"/>
  <c r="D63"/>
  <c r="A17" i="10"/>
  <c r="D17"/>
  <c r="G17"/>
  <c r="A16"/>
  <c r="D16"/>
  <c r="G16"/>
  <c r="A15"/>
  <c r="D15"/>
  <c r="G15"/>
  <c r="A14"/>
  <c r="D14"/>
  <c r="G14"/>
  <c r="A13"/>
  <c r="D13"/>
  <c r="G13"/>
  <c r="A12"/>
  <c r="D12"/>
  <c r="G12"/>
  <c r="A11"/>
  <c r="D11"/>
  <c r="G11"/>
  <c r="A10"/>
  <c r="D10"/>
  <c r="G10"/>
  <c r="A9"/>
  <c r="D9"/>
  <c r="G9"/>
  <c r="A8"/>
  <c r="D8"/>
  <c r="G8"/>
  <c r="A7"/>
  <c r="D7"/>
  <c r="G7"/>
  <c r="A6"/>
  <c r="D6"/>
  <c r="G6"/>
  <c r="A5"/>
  <c r="D5"/>
  <c r="G5"/>
  <c r="A4"/>
  <c r="D4"/>
  <c r="G4"/>
  <c r="A3"/>
  <c r="D3"/>
  <c r="G3"/>
  <c r="A2"/>
  <c r="D2"/>
  <c r="G2"/>
  <c r="A6" i="16"/>
  <c r="D6"/>
  <c r="G6"/>
  <c r="A5"/>
  <c r="D5"/>
  <c r="G5"/>
  <c r="A406" i="1"/>
  <c r="D406"/>
  <c r="A4" i="16"/>
  <c r="D4"/>
  <c r="G4"/>
  <c r="A3"/>
  <c r="D3"/>
  <c r="G3"/>
  <c r="A2"/>
  <c r="D2"/>
  <c r="G2"/>
  <c r="A11" i="7"/>
  <c r="D11"/>
  <c r="G11"/>
  <c r="A10"/>
  <c r="D10"/>
  <c r="G10"/>
  <c r="A9"/>
  <c r="D9"/>
  <c r="G9"/>
  <c r="D8"/>
  <c r="A8"/>
  <c r="G8"/>
  <c r="A7"/>
  <c r="D7"/>
  <c r="G7"/>
  <c r="A6"/>
  <c r="D6"/>
  <c r="G6"/>
  <c r="A5"/>
  <c r="D5"/>
  <c r="G5"/>
  <c r="A4"/>
  <c r="D4"/>
  <c r="G4"/>
  <c r="A3"/>
  <c r="D3"/>
  <c r="G3"/>
  <c r="A2"/>
  <c r="D2"/>
  <c r="G2"/>
  <c r="G44" i="2"/>
  <c r="A88" i="1"/>
  <c r="A579"/>
  <c r="D88"/>
  <c r="D579"/>
  <c r="A192"/>
  <c r="D192"/>
  <c r="A341"/>
  <c r="A287"/>
  <c r="D341"/>
  <c r="D287"/>
  <c r="A401"/>
  <c r="D401"/>
  <c r="A329"/>
  <c r="A448"/>
  <c r="D329"/>
  <c r="D448"/>
  <c r="A86"/>
  <c r="D86"/>
  <c r="A26" i="3"/>
  <c r="G26"/>
  <c r="A25"/>
  <c r="G25"/>
  <c r="A24"/>
  <c r="G24"/>
  <c r="A23"/>
  <c r="G23"/>
  <c r="A22"/>
  <c r="G22"/>
  <c r="A21"/>
  <c r="G21"/>
  <c r="A20"/>
  <c r="G20"/>
  <c r="A19"/>
  <c r="G19"/>
  <c r="A18"/>
  <c r="G18"/>
  <c r="A17"/>
  <c r="G17"/>
  <c r="A16"/>
  <c r="G16"/>
  <c r="A15"/>
  <c r="G15"/>
  <c r="A14"/>
  <c r="G14"/>
  <c r="A13"/>
  <c r="G13"/>
  <c r="A12"/>
  <c r="G12"/>
  <c r="A11"/>
  <c r="G11"/>
  <c r="A10"/>
  <c r="G10"/>
  <c r="A9"/>
  <c r="G9"/>
  <c r="A8"/>
  <c r="G8"/>
  <c r="A7"/>
  <c r="G7"/>
  <c r="A6"/>
  <c r="G6"/>
  <c r="A5"/>
  <c r="G5"/>
  <c r="A4"/>
  <c r="G4"/>
  <c r="A3"/>
  <c r="G3"/>
  <c r="A2"/>
  <c r="G2"/>
  <c r="D296" i="1"/>
  <c r="G43" i="2"/>
  <c r="A42"/>
  <c r="G42"/>
  <c r="A41"/>
  <c r="G41"/>
  <c r="A40"/>
  <c r="G40"/>
  <c r="A39"/>
  <c r="G39"/>
  <c r="A38"/>
  <c r="G38"/>
  <c r="A37"/>
  <c r="G37"/>
  <c r="A36"/>
  <c r="G36"/>
  <c r="A35"/>
  <c r="G35"/>
  <c r="A34"/>
  <c r="G34"/>
  <c r="A621" i="1"/>
  <c r="D621"/>
  <c r="A33" i="2"/>
  <c r="G33"/>
  <c r="A32"/>
  <c r="G32"/>
  <c r="A31"/>
  <c r="G31"/>
  <c r="A30"/>
  <c r="G30"/>
  <c r="A29"/>
  <c r="G29"/>
  <c r="A28"/>
  <c r="G28"/>
  <c r="A27"/>
  <c r="G27"/>
  <c r="A26"/>
  <c r="G26"/>
  <c r="A25"/>
  <c r="G25"/>
  <c r="A24"/>
  <c r="G24"/>
  <c r="A23"/>
  <c r="G23"/>
  <c r="A22"/>
  <c r="G22"/>
  <c r="A21"/>
  <c r="G21"/>
  <c r="A20"/>
  <c r="G20"/>
  <c r="A19"/>
  <c r="G19"/>
  <c r="A18"/>
  <c r="G18"/>
  <c r="A17"/>
  <c r="G17"/>
  <c r="A16"/>
  <c r="G16"/>
  <c r="A15"/>
  <c r="G15"/>
  <c r="A14"/>
  <c r="G14"/>
  <c r="A13"/>
  <c r="G13"/>
  <c r="A12"/>
  <c r="G12"/>
  <c r="A11"/>
  <c r="G11"/>
  <c r="A142" i="1"/>
  <c r="D142"/>
  <c r="A10" i="2"/>
  <c r="G10"/>
  <c r="A9"/>
  <c r="G9"/>
  <c r="A8"/>
  <c r="G8"/>
  <c r="A7"/>
  <c r="G7"/>
  <c r="A6"/>
  <c r="G6"/>
  <c r="A5"/>
  <c r="G5"/>
  <c r="A4"/>
  <c r="G4"/>
  <c r="A3"/>
  <c r="G3"/>
  <c r="A2"/>
  <c r="G2"/>
  <c r="A24" i="1"/>
  <c r="D24"/>
  <c r="A19"/>
  <c r="D19"/>
  <c r="A14"/>
  <c r="D14"/>
  <c r="A117"/>
  <c r="D117"/>
  <c r="A626"/>
  <c r="A33" i="4"/>
  <c r="D33"/>
  <c r="G33"/>
  <c r="A552" i="1"/>
  <c r="A551"/>
  <c r="D551"/>
  <c r="A524"/>
  <c r="D524"/>
  <c r="A447"/>
  <c r="A651"/>
  <c r="D447"/>
  <c r="D405"/>
  <c r="D651"/>
  <c r="A32" i="4"/>
  <c r="D32"/>
  <c r="G32"/>
  <c r="A31"/>
  <c r="D31"/>
  <c r="G31"/>
  <c r="A30"/>
  <c r="D30"/>
  <c r="G30"/>
  <c r="A29"/>
  <c r="D29"/>
  <c r="G29"/>
  <c r="A28"/>
  <c r="D28"/>
  <c r="G28"/>
  <c r="A27"/>
  <c r="D27"/>
  <c r="G27"/>
  <c r="A26"/>
  <c r="D26"/>
  <c r="G26"/>
  <c r="A25"/>
  <c r="D25"/>
  <c r="G25"/>
  <c r="A24"/>
  <c r="D24"/>
  <c r="G24"/>
  <c r="A23"/>
  <c r="D23"/>
  <c r="G23"/>
  <c r="A22"/>
  <c r="D22"/>
  <c r="G22"/>
  <c r="A290" i="1"/>
  <c r="A247"/>
  <c r="A418"/>
  <c r="D290"/>
  <c r="D247"/>
  <c r="D418"/>
  <c r="A433"/>
  <c r="D433"/>
  <c r="A315"/>
  <c r="A486"/>
  <c r="D315"/>
  <c r="D486"/>
  <c r="A661"/>
  <c r="A434"/>
  <c r="D661"/>
  <c r="D434"/>
  <c r="D21" i="4"/>
  <c r="A21"/>
  <c r="G21"/>
  <c r="A20"/>
  <c r="D20"/>
  <c r="G20"/>
  <c r="A19"/>
  <c r="D19"/>
  <c r="G19"/>
  <c r="A18"/>
  <c r="D18"/>
  <c r="G18"/>
  <c r="A17"/>
  <c r="D17"/>
  <c r="G17"/>
  <c r="A16"/>
  <c r="D16"/>
  <c r="G16"/>
  <c r="A15"/>
  <c r="D15"/>
  <c r="G15"/>
  <c r="A14"/>
  <c r="D14"/>
  <c r="G14"/>
  <c r="A13"/>
  <c r="D13"/>
  <c r="G13"/>
  <c r="A12"/>
  <c r="G12"/>
  <c r="A310" i="1"/>
  <c r="A11" i="4"/>
  <c r="D11"/>
  <c r="G11"/>
  <c r="A10"/>
  <c r="D10"/>
  <c r="G10"/>
  <c r="A9"/>
  <c r="D9"/>
  <c r="G9"/>
  <c r="A8"/>
  <c r="D8"/>
  <c r="G8"/>
  <c r="A7"/>
  <c r="D7"/>
  <c r="G7"/>
  <c r="A6"/>
  <c r="G6"/>
  <c r="A5"/>
  <c r="G5"/>
  <c r="A4"/>
  <c r="D4"/>
  <c r="G4"/>
  <c r="A3"/>
  <c r="D3"/>
  <c r="G3"/>
  <c r="A2"/>
  <c r="D2"/>
  <c r="G2"/>
  <c r="A35" i="1"/>
  <c r="D35"/>
  <c r="A7"/>
  <c r="D7"/>
  <c r="A624"/>
  <c r="A93"/>
  <c r="A196"/>
  <c r="A603"/>
  <c r="D624"/>
  <c r="D93"/>
  <c r="D601"/>
  <c r="D196"/>
  <c r="D603"/>
  <c r="A325"/>
  <c r="D325"/>
  <c r="A30" i="5"/>
  <c r="D30"/>
  <c r="G30"/>
  <c r="D29"/>
  <c r="A29"/>
  <c r="G29"/>
  <c r="A28"/>
  <c r="D28"/>
  <c r="G28"/>
  <c r="A27"/>
  <c r="D27"/>
  <c r="G27"/>
  <c r="A26"/>
  <c r="D26"/>
  <c r="G26"/>
  <c r="A25"/>
  <c r="D25"/>
  <c r="G25"/>
  <c r="A24"/>
  <c r="D24"/>
  <c r="G24"/>
  <c r="A23"/>
  <c r="D23"/>
  <c r="G23"/>
  <c r="A362" i="1"/>
  <c r="D362"/>
  <c r="A32"/>
  <c r="A331"/>
  <c r="D32"/>
  <c r="D331"/>
  <c r="A5"/>
  <c r="A620"/>
  <c r="D5"/>
  <c r="D620"/>
  <c r="A22" i="5"/>
  <c r="D22"/>
  <c r="G22"/>
  <c r="A21"/>
  <c r="D21"/>
  <c r="G21"/>
  <c r="A20"/>
  <c r="G20"/>
  <c r="A19"/>
  <c r="D19"/>
  <c r="G19"/>
  <c r="A18"/>
  <c r="D18"/>
  <c r="G18"/>
  <c r="A17"/>
  <c r="D17"/>
  <c r="G17"/>
  <c r="A16"/>
  <c r="D16"/>
  <c r="G16"/>
  <c r="A15"/>
  <c r="D15"/>
  <c r="G15"/>
  <c r="A14"/>
  <c r="D14"/>
  <c r="G14"/>
  <c r="A13"/>
  <c r="D13"/>
  <c r="G13"/>
  <c r="A12"/>
  <c r="D12"/>
  <c r="G12"/>
  <c r="A11"/>
  <c r="D11"/>
  <c r="G11"/>
  <c r="A10"/>
  <c r="D10"/>
  <c r="G10"/>
  <c r="A9"/>
  <c r="D9"/>
  <c r="G9"/>
  <c r="D8"/>
  <c r="A8"/>
  <c r="G8"/>
  <c r="A7"/>
  <c r="D7"/>
  <c r="G7"/>
  <c r="A454" i="1"/>
  <c r="D454"/>
  <c r="A574"/>
  <c r="D574"/>
  <c r="A6" i="5"/>
  <c r="D6"/>
  <c r="G6"/>
  <c r="A5"/>
  <c r="D5"/>
  <c r="G5"/>
  <c r="A4"/>
  <c r="D4"/>
  <c r="G4"/>
  <c r="A3"/>
  <c r="D3"/>
  <c r="G3"/>
  <c r="A2"/>
  <c r="D2"/>
  <c r="G2"/>
  <c r="W65" i="1" l="1"/>
  <c r="U59"/>
  <c r="W105"/>
  <c r="U45"/>
  <c r="W59"/>
  <c r="U65"/>
  <c r="U105"/>
  <c r="W45"/>
  <c r="F65"/>
  <c r="F105"/>
  <c r="F45"/>
  <c r="F59"/>
  <c r="L65"/>
  <c r="L59"/>
  <c r="L45"/>
  <c r="L105"/>
  <c r="V45"/>
  <c r="V65"/>
  <c r="V105"/>
  <c r="V59"/>
  <c r="H59"/>
  <c r="H45"/>
  <c r="H105"/>
  <c r="H65"/>
  <c r="M59"/>
  <c r="M45"/>
  <c r="M65"/>
  <c r="M105"/>
  <c r="G105"/>
  <c r="E45"/>
  <c r="E59"/>
  <c r="E65"/>
  <c r="G59"/>
  <c r="E105"/>
  <c r="G45"/>
  <c r="G65"/>
  <c r="K59"/>
  <c r="AB59" s="1"/>
  <c r="K65"/>
  <c r="AB65" s="1"/>
  <c r="K45"/>
  <c r="K105"/>
  <c r="AB105" s="1"/>
  <c r="R59"/>
  <c r="Q59"/>
  <c r="Q105"/>
  <c r="P65"/>
  <c r="T59"/>
  <c r="P105"/>
  <c r="P59"/>
  <c r="I59"/>
  <c r="I65"/>
  <c r="I45"/>
  <c r="I105"/>
  <c r="J59"/>
  <c r="J65"/>
  <c r="J105"/>
  <c r="J45"/>
  <c r="O105"/>
  <c r="N45"/>
  <c r="AC45" s="1"/>
  <c r="N59"/>
  <c r="O65"/>
  <c r="N105"/>
  <c r="AC105" s="1"/>
  <c r="O45"/>
  <c r="N65"/>
  <c r="AC65" s="1"/>
  <c r="O59"/>
  <c r="S65"/>
  <c r="S45"/>
  <c r="T105"/>
  <c r="S105"/>
  <c r="T65"/>
  <c r="R65"/>
  <c r="R45"/>
  <c r="T45"/>
  <c r="Q45"/>
  <c r="S20"/>
  <c r="S49"/>
  <c r="S38"/>
  <c r="S75"/>
  <c r="S25"/>
  <c r="S110"/>
  <c r="S51"/>
  <c r="S53"/>
  <c r="S71"/>
  <c r="S64"/>
  <c r="S87"/>
  <c r="S42"/>
  <c r="S100"/>
  <c r="S18"/>
  <c r="S17"/>
  <c r="S60"/>
  <c r="S56"/>
  <c r="S33"/>
  <c r="S3"/>
  <c r="S79"/>
  <c r="S76"/>
  <c r="S11"/>
  <c r="S4"/>
  <c r="U42"/>
  <c r="U100"/>
  <c r="U76"/>
  <c r="U87"/>
  <c r="W11"/>
  <c r="U79"/>
  <c r="U3"/>
  <c r="W17"/>
  <c r="W56"/>
  <c r="U56"/>
  <c r="U33"/>
  <c r="W20"/>
  <c r="U53"/>
  <c r="U71"/>
  <c r="W42"/>
  <c r="W110"/>
  <c r="W31"/>
  <c r="W60"/>
  <c r="W53"/>
  <c r="W18"/>
  <c r="W38"/>
  <c r="U17"/>
  <c r="U11"/>
  <c r="W4"/>
  <c r="U20"/>
  <c r="W76"/>
  <c r="W40"/>
  <c r="U18"/>
  <c r="W87"/>
  <c r="W8"/>
  <c r="U8"/>
  <c r="W75"/>
  <c r="W25"/>
  <c r="W49"/>
  <c r="U49"/>
  <c r="U64"/>
  <c r="W100"/>
  <c r="W64"/>
  <c r="U4"/>
  <c r="W51"/>
  <c r="U110"/>
  <c r="U31"/>
  <c r="U60"/>
  <c r="U51"/>
  <c r="W33"/>
  <c r="U38"/>
  <c r="W79"/>
  <c r="W3"/>
  <c r="U75"/>
  <c r="W71"/>
  <c r="U25"/>
  <c r="U40"/>
  <c r="F42"/>
  <c r="I100"/>
  <c r="I42"/>
  <c r="L42"/>
  <c r="L100"/>
  <c r="V17"/>
  <c r="V87"/>
  <c r="V3"/>
  <c r="V11"/>
  <c r="V20"/>
  <c r="V79"/>
  <c r="V33"/>
  <c r="V110"/>
  <c r="V31"/>
  <c r="V60"/>
  <c r="V51"/>
  <c r="V49"/>
  <c r="V38"/>
  <c r="V4"/>
  <c r="V42"/>
  <c r="V76"/>
  <c r="V53"/>
  <c r="V71"/>
  <c r="V40"/>
  <c r="V75"/>
  <c r="V25"/>
  <c r="V8"/>
  <c r="V100"/>
  <c r="V56"/>
  <c r="V18"/>
  <c r="V64"/>
  <c r="H4" i="17"/>
  <c r="S40" i="1" s="1"/>
  <c r="E56"/>
  <c r="G20"/>
  <c r="E3"/>
  <c r="E17"/>
  <c r="G8"/>
  <c r="G42"/>
  <c r="E33"/>
  <c r="G87"/>
  <c r="G17"/>
  <c r="G49"/>
  <c r="E18"/>
  <c r="E11"/>
  <c r="E8"/>
  <c r="E49"/>
  <c r="E87"/>
  <c r="G75"/>
  <c r="E100"/>
  <c r="E79"/>
  <c r="G64"/>
  <c r="E110"/>
  <c r="E31"/>
  <c r="E60"/>
  <c r="E51"/>
  <c r="E38"/>
  <c r="G3"/>
  <c r="E20"/>
  <c r="G71"/>
  <c r="E42"/>
  <c r="E53"/>
  <c r="E40"/>
  <c r="E76"/>
  <c r="G11"/>
  <c r="M42"/>
  <c r="J100"/>
  <c r="H100"/>
  <c r="J33"/>
  <c r="H42"/>
  <c r="J42"/>
  <c r="K42"/>
  <c r="K100"/>
  <c r="O42"/>
  <c r="R100"/>
  <c r="R110"/>
  <c r="R31"/>
  <c r="R20"/>
  <c r="R75"/>
  <c r="R76"/>
  <c r="R40"/>
  <c r="R64"/>
  <c r="R25"/>
  <c r="R79"/>
  <c r="R71"/>
  <c r="R4"/>
  <c r="R42"/>
  <c r="R51"/>
  <c r="R56"/>
  <c r="R33"/>
  <c r="R18"/>
  <c r="R53"/>
  <c r="R87"/>
  <c r="R8"/>
  <c r="P42"/>
  <c r="T31"/>
  <c r="T64"/>
  <c r="T33"/>
  <c r="T75"/>
  <c r="P31"/>
  <c r="T56"/>
  <c r="P38"/>
  <c r="T25"/>
  <c r="P110"/>
  <c r="P60"/>
  <c r="P53"/>
  <c r="T18"/>
  <c r="T79"/>
  <c r="T8"/>
  <c r="P75"/>
  <c r="T40"/>
  <c r="T42"/>
  <c r="P51"/>
  <c r="T87"/>
  <c r="P76"/>
  <c r="P33"/>
  <c r="P18"/>
  <c r="P40"/>
  <c r="P3"/>
  <c r="P64"/>
  <c r="P25"/>
  <c r="P100"/>
  <c r="T110"/>
  <c r="T17"/>
  <c r="T38"/>
  <c r="P20"/>
  <c r="T3"/>
  <c r="P11"/>
  <c r="P71"/>
  <c r="T100"/>
  <c r="T60"/>
  <c r="T76"/>
  <c r="T20"/>
  <c r="T49"/>
  <c r="T11"/>
  <c r="P17"/>
  <c r="P79"/>
  <c r="T51"/>
  <c r="T53"/>
  <c r="P49"/>
  <c r="T71"/>
  <c r="P8"/>
  <c r="T4"/>
  <c r="P87"/>
  <c r="Q53"/>
  <c r="Q38"/>
  <c r="Q79"/>
  <c r="Q110"/>
  <c r="Q60"/>
  <c r="Q56"/>
  <c r="Q33"/>
  <c r="Q75"/>
  <c r="Q4"/>
  <c r="Q100"/>
  <c r="Q87"/>
  <c r="Q31"/>
  <c r="Q76"/>
  <c r="Q40"/>
  <c r="Q3"/>
  <c r="Q64"/>
  <c r="Q25"/>
  <c r="Q51"/>
  <c r="Q11"/>
  <c r="Q8"/>
  <c r="Q71"/>
  <c r="Q17"/>
  <c r="Q42"/>
  <c r="Q49"/>
  <c r="Q20"/>
  <c r="N100"/>
  <c r="N51"/>
  <c r="N56"/>
  <c r="N87"/>
  <c r="N71"/>
  <c r="N25"/>
  <c r="N38"/>
  <c r="N18"/>
  <c r="N53"/>
  <c r="N11"/>
  <c r="N75"/>
  <c r="N64"/>
  <c r="N60"/>
  <c r="N40"/>
  <c r="N33"/>
  <c r="N49"/>
  <c r="N76"/>
  <c r="N4"/>
  <c r="N3"/>
  <c r="N110"/>
  <c r="N79"/>
  <c r="N17"/>
  <c r="G110"/>
  <c r="G76"/>
  <c r="F51"/>
  <c r="F33"/>
  <c r="F110"/>
  <c r="G60"/>
  <c r="F76"/>
  <c r="G56"/>
  <c r="G53"/>
  <c r="F100"/>
  <c r="F60"/>
  <c r="G100"/>
  <c r="G31"/>
  <c r="F31"/>
  <c r="F53"/>
  <c r="G51"/>
  <c r="F56"/>
  <c r="G33"/>
  <c r="M31"/>
  <c r="M87"/>
  <c r="M25"/>
  <c r="M40"/>
  <c r="M76"/>
  <c r="M100"/>
  <c r="M20"/>
  <c r="M64"/>
  <c r="M71"/>
  <c r="M110"/>
  <c r="M53"/>
  <c r="M33"/>
  <c r="AC33" s="1"/>
  <c r="O100"/>
  <c r="M56"/>
  <c r="M79"/>
  <c r="M75"/>
  <c r="M4"/>
  <c r="M51"/>
  <c r="M8"/>
  <c r="L110"/>
  <c r="L60"/>
  <c r="L20"/>
  <c r="L56"/>
  <c r="L87"/>
  <c r="L64"/>
  <c r="L4"/>
  <c r="L31"/>
  <c r="L18"/>
  <c r="L49"/>
  <c r="L38"/>
  <c r="L79"/>
  <c r="L76"/>
  <c r="L17"/>
  <c r="L8"/>
  <c r="L51"/>
  <c r="L40"/>
  <c r="L3"/>
  <c r="L11"/>
  <c r="L75"/>
  <c r="K33"/>
  <c r="O18"/>
  <c r="K3"/>
  <c r="K31"/>
  <c r="O31"/>
  <c r="O76"/>
  <c r="O53"/>
  <c r="K17"/>
  <c r="K49"/>
  <c r="K87"/>
  <c r="K38"/>
  <c r="O38"/>
  <c r="K79"/>
  <c r="O75"/>
  <c r="O71"/>
  <c r="O17"/>
  <c r="O79"/>
  <c r="O11"/>
  <c r="K8"/>
  <c r="AB8" s="1"/>
  <c r="K75"/>
  <c r="K60"/>
  <c r="O60"/>
  <c r="K56"/>
  <c r="O3"/>
  <c r="O87"/>
  <c r="K11"/>
  <c r="O64"/>
  <c r="K53"/>
  <c r="O33"/>
  <c r="K40"/>
  <c r="O8"/>
  <c r="K64"/>
  <c r="O4"/>
  <c r="O51"/>
  <c r="O49"/>
  <c r="O25"/>
  <c r="O40"/>
  <c r="K25"/>
  <c r="K20"/>
  <c r="AB20" s="1"/>
  <c r="K110"/>
  <c r="K18"/>
  <c r="O56"/>
  <c r="O20"/>
  <c r="K71"/>
  <c r="O110"/>
  <c r="H110"/>
  <c r="H31"/>
  <c r="J56"/>
  <c r="J76"/>
  <c r="H60"/>
  <c r="J60"/>
  <c r="J31"/>
  <c r="J51"/>
  <c r="J110"/>
  <c r="J53"/>
  <c r="I76"/>
  <c r="I51"/>
  <c r="I33"/>
  <c r="I11"/>
  <c r="I20"/>
  <c r="I25"/>
  <c r="I4"/>
  <c r="I87"/>
  <c r="I40"/>
  <c r="I18"/>
  <c r="I75"/>
  <c r="I53"/>
  <c r="I71"/>
  <c r="I64"/>
  <c r="I56"/>
  <c r="J17"/>
  <c r="H20"/>
  <c r="J71"/>
  <c r="H40"/>
  <c r="J8"/>
  <c r="H87"/>
  <c r="J87"/>
  <c r="J79"/>
  <c r="H11"/>
  <c r="H71"/>
  <c r="J4"/>
  <c r="H49"/>
  <c r="H79"/>
  <c r="H4"/>
  <c r="J38"/>
  <c r="H18"/>
  <c r="H17"/>
  <c r="J20"/>
  <c r="J11"/>
  <c r="J3"/>
  <c r="H38"/>
  <c r="J75"/>
  <c r="H8"/>
  <c r="J40"/>
  <c r="J25"/>
  <c r="J18"/>
  <c r="H3"/>
  <c r="J49"/>
  <c r="J64"/>
  <c r="G18"/>
  <c r="G79"/>
  <c r="G40"/>
  <c r="G38"/>
  <c r="F40"/>
  <c r="F71"/>
  <c r="F4"/>
  <c r="F25"/>
  <c r="F64"/>
  <c r="F75"/>
  <c r="G25"/>
  <c r="G4"/>
  <c r="E82"/>
  <c r="E175"/>
  <c r="H5" i="11"/>
  <c r="H9" i="17"/>
  <c r="S31" i="1" s="1"/>
  <c r="H5" i="17"/>
  <c r="S59" i="1" s="1"/>
  <c r="F169"/>
  <c r="F508"/>
  <c r="F230"/>
  <c r="F377"/>
  <c r="F407"/>
  <c r="F595"/>
  <c r="F102"/>
  <c r="F525"/>
  <c r="F629"/>
  <c r="E39"/>
  <c r="E499"/>
  <c r="J278"/>
  <c r="J102"/>
  <c r="H525"/>
  <c r="J525"/>
  <c r="H167"/>
  <c r="J407"/>
  <c r="J169"/>
  <c r="H230"/>
  <c r="H377"/>
  <c r="J327"/>
  <c r="J629"/>
  <c r="H407"/>
  <c r="H500"/>
  <c r="H278"/>
  <c r="H508"/>
  <c r="J595"/>
  <c r="H169"/>
  <c r="H629"/>
  <c r="H595"/>
  <c r="J508"/>
  <c r="J377"/>
  <c r="J230"/>
  <c r="H102"/>
  <c r="H9"/>
  <c r="J9"/>
  <c r="H327"/>
  <c r="J500"/>
  <c r="O629"/>
  <c r="O102"/>
  <c r="O9"/>
  <c r="K629"/>
  <c r="K508"/>
  <c r="O525"/>
  <c r="K595"/>
  <c r="K230"/>
  <c r="O230"/>
  <c r="K169"/>
  <c r="K9"/>
  <c r="K407"/>
  <c r="K525"/>
  <c r="O407"/>
  <c r="O508"/>
  <c r="O595"/>
  <c r="O169"/>
  <c r="K102"/>
  <c r="N595"/>
  <c r="N525"/>
  <c r="N169"/>
  <c r="N629"/>
  <c r="N9"/>
  <c r="N508"/>
  <c r="N407"/>
  <c r="N230"/>
  <c r="N102"/>
  <c r="N377"/>
  <c r="N327"/>
  <c r="N500"/>
  <c r="R102"/>
  <c r="R629"/>
  <c r="R508"/>
  <c r="R407"/>
  <c r="R595"/>
  <c r="L169"/>
  <c r="L230"/>
  <c r="L595"/>
  <c r="L407"/>
  <c r="L9"/>
  <c r="L525"/>
  <c r="L102"/>
  <c r="L80"/>
  <c r="L508"/>
  <c r="L377"/>
  <c r="L327"/>
  <c r="L629"/>
  <c r="L500"/>
  <c r="L278"/>
  <c r="P9"/>
  <c r="P102"/>
  <c r="P525"/>
  <c r="P595"/>
  <c r="P407"/>
  <c r="P508"/>
  <c r="P169"/>
  <c r="P629"/>
  <c r="P230"/>
  <c r="Q102"/>
  <c r="Q595"/>
  <c r="Q629"/>
  <c r="Q525"/>
  <c r="Q508"/>
  <c r="Q407"/>
  <c r="Q9"/>
  <c r="E629"/>
  <c r="G629"/>
  <c r="E327"/>
  <c r="E102"/>
  <c r="E595"/>
  <c r="G508"/>
  <c r="G9"/>
  <c r="E9"/>
  <c r="E230"/>
  <c r="G377"/>
  <c r="E167"/>
  <c r="E169"/>
  <c r="G102"/>
  <c r="E508"/>
  <c r="G525"/>
  <c r="E500"/>
  <c r="E278"/>
  <c r="G595"/>
  <c r="G169"/>
  <c r="E377"/>
  <c r="G407"/>
  <c r="E407"/>
  <c r="E525"/>
  <c r="G230"/>
  <c r="I629"/>
  <c r="I377"/>
  <c r="I500"/>
  <c r="I278"/>
  <c r="I102"/>
  <c r="I407"/>
  <c r="I230"/>
  <c r="I327"/>
  <c r="I169"/>
  <c r="I508"/>
  <c r="I525"/>
  <c r="I595"/>
  <c r="M102"/>
  <c r="M407"/>
  <c r="M525"/>
  <c r="M230"/>
  <c r="M327"/>
  <c r="M629"/>
  <c r="M595"/>
  <c r="M169"/>
  <c r="M508"/>
  <c r="M500"/>
  <c r="M278"/>
  <c r="M377"/>
  <c r="F13"/>
  <c r="H21" i="11"/>
  <c r="H18"/>
  <c r="H13"/>
  <c r="H10"/>
  <c r="V82" i="1"/>
  <c r="V9"/>
  <c r="V169"/>
  <c r="V102"/>
  <c r="V327"/>
  <c r="V167"/>
  <c r="V80"/>
  <c r="V377"/>
  <c r="V508"/>
  <c r="V407"/>
  <c r="V595"/>
  <c r="V525"/>
  <c r="V629"/>
  <c r="V278"/>
  <c r="V230"/>
  <c r="V500"/>
  <c r="V175"/>
  <c r="H4" i="8"/>
  <c r="U655" i="1" s="1"/>
  <c r="U39"/>
  <c r="U499"/>
  <c r="W82"/>
  <c r="W175"/>
  <c r="W499"/>
  <c r="U82"/>
  <c r="W102"/>
  <c r="U169"/>
  <c r="W500"/>
  <c r="U407"/>
  <c r="U9"/>
  <c r="U377"/>
  <c r="W327"/>
  <c r="U230"/>
  <c r="W278"/>
  <c r="W508"/>
  <c r="W169"/>
  <c r="W377"/>
  <c r="W629"/>
  <c r="U595"/>
  <c r="U500"/>
  <c r="U80"/>
  <c r="W167"/>
  <c r="U327"/>
  <c r="U629"/>
  <c r="U508"/>
  <c r="W595"/>
  <c r="W9"/>
  <c r="U525"/>
  <c r="U278"/>
  <c r="W80"/>
  <c r="U102"/>
  <c r="W407"/>
  <c r="W525"/>
  <c r="U167"/>
  <c r="W230"/>
  <c r="U175"/>
  <c r="W39"/>
  <c r="H8" i="17"/>
  <c r="H10"/>
  <c r="H7"/>
  <c r="S508" i="1" s="1"/>
  <c r="H6" i="17"/>
  <c r="S8" i="1" s="1"/>
  <c r="H3" i="17"/>
  <c r="H11"/>
  <c r="S499" i="1" s="1"/>
  <c r="T595"/>
  <c r="T629"/>
  <c r="T508"/>
  <c r="T407"/>
  <c r="T102"/>
  <c r="S39"/>
  <c r="S82"/>
  <c r="S175"/>
  <c r="T9"/>
  <c r="S169"/>
  <c r="S9"/>
  <c r="S278"/>
  <c r="S167"/>
  <c r="S377"/>
  <c r="S230"/>
  <c r="T525"/>
  <c r="S525"/>
  <c r="S327"/>
  <c r="S80"/>
  <c r="R169"/>
  <c r="R500"/>
  <c r="T230"/>
  <c r="R377"/>
  <c r="R80"/>
  <c r="T169"/>
  <c r="R230"/>
  <c r="R327"/>
  <c r="R167"/>
  <c r="R278"/>
  <c r="R175"/>
  <c r="R499"/>
  <c r="Q499"/>
  <c r="T377"/>
  <c r="Q500"/>
  <c r="Q80"/>
  <c r="Q167"/>
  <c r="Q327"/>
  <c r="Q377"/>
  <c r="Q278"/>
  <c r="Q39"/>
  <c r="Q175"/>
  <c r="K377"/>
  <c r="O377"/>
  <c r="O500"/>
  <c r="O278"/>
  <c r="O327"/>
  <c r="K327"/>
  <c r="K278"/>
  <c r="K80"/>
  <c r="K500"/>
  <c r="T499"/>
  <c r="P82"/>
  <c r="T82"/>
  <c r="P39"/>
  <c r="T262"/>
  <c r="P500"/>
  <c r="P327"/>
  <c r="T327"/>
  <c r="T80"/>
  <c r="P80"/>
  <c r="T500"/>
  <c r="T278"/>
  <c r="P167"/>
  <c r="P278"/>
  <c r="T167"/>
  <c r="P499"/>
  <c r="T39"/>
  <c r="T175"/>
  <c r="P175"/>
  <c r="G80"/>
  <c r="F327"/>
  <c r="G278"/>
  <c r="F500"/>
  <c r="G500"/>
  <c r="F80"/>
  <c r="F278"/>
  <c r="G327"/>
  <c r="H9" i="15"/>
  <c r="I80" i="1"/>
  <c r="J80"/>
  <c r="H4" i="15"/>
  <c r="N175" i="1"/>
  <c r="N82"/>
  <c r="N167"/>
  <c r="N80"/>
  <c r="N39"/>
  <c r="O80"/>
  <c r="I167"/>
  <c r="J167"/>
  <c r="J175"/>
  <c r="F167"/>
  <c r="G167"/>
  <c r="F175"/>
  <c r="H4" i="9"/>
  <c r="M3" i="1" s="1"/>
  <c r="M167"/>
  <c r="M175"/>
  <c r="M499"/>
  <c r="L167"/>
  <c r="L82"/>
  <c r="L175"/>
  <c r="L499"/>
  <c r="L39"/>
  <c r="O175"/>
  <c r="O167"/>
  <c r="K655"/>
  <c r="O82"/>
  <c r="K175"/>
  <c r="O273"/>
  <c r="K499"/>
  <c r="K39"/>
  <c r="K82"/>
  <c r="O39"/>
  <c r="O499"/>
  <c r="H2" i="6"/>
  <c r="K167" i="1" s="1"/>
  <c r="G499"/>
  <c r="G82"/>
  <c r="H5" i="3"/>
  <c r="F20" i="1" s="1"/>
  <c r="H9" i="3"/>
  <c r="F625" i="1" s="1"/>
  <c r="H13" i="3"/>
  <c r="H17"/>
  <c r="H21"/>
  <c r="H25"/>
  <c r="F73" i="1" s="1"/>
  <c r="G175"/>
  <c r="F499"/>
  <c r="G39"/>
  <c r="F82"/>
  <c r="J82"/>
  <c r="H175"/>
  <c r="H82"/>
  <c r="J94"/>
  <c r="J499"/>
  <c r="J39"/>
  <c r="J47"/>
  <c r="H39"/>
  <c r="H499"/>
  <c r="J108"/>
  <c r="L108"/>
  <c r="T108"/>
  <c r="S108"/>
  <c r="K108"/>
  <c r="E108"/>
  <c r="V108"/>
  <c r="N108"/>
  <c r="F108"/>
  <c r="W108"/>
  <c r="O108"/>
  <c r="G108"/>
  <c r="P108"/>
  <c r="H108"/>
  <c r="R108"/>
  <c r="S47"/>
  <c r="K94"/>
  <c r="P273"/>
  <c r="T47"/>
  <c r="R655"/>
  <c r="S94"/>
  <c r="W655"/>
  <c r="T94"/>
  <c r="W273"/>
  <c r="M94"/>
  <c r="E94"/>
  <c r="V94"/>
  <c r="N94"/>
  <c r="F94"/>
  <c r="W94"/>
  <c r="O94"/>
  <c r="G94"/>
  <c r="P94"/>
  <c r="Q94"/>
  <c r="I94"/>
  <c r="R94"/>
  <c r="K47"/>
  <c r="V655"/>
  <c r="M47"/>
  <c r="E47"/>
  <c r="V47"/>
  <c r="N47"/>
  <c r="F47"/>
  <c r="W47"/>
  <c r="O47"/>
  <c r="G47"/>
  <c r="P47"/>
  <c r="K273"/>
  <c r="I47"/>
  <c r="R47"/>
  <c r="H655"/>
  <c r="J596"/>
  <c r="J68"/>
  <c r="F273"/>
  <c r="H273"/>
  <c r="L68"/>
  <c r="P655"/>
  <c r="J655"/>
  <c r="T68"/>
  <c r="S655"/>
  <c r="L655"/>
  <c r="F655"/>
  <c r="S273"/>
  <c r="L273"/>
  <c r="G655"/>
  <c r="L596"/>
  <c r="T655"/>
  <c r="N655"/>
  <c r="G273"/>
  <c r="T273"/>
  <c r="O655"/>
  <c r="Q655"/>
  <c r="M655"/>
  <c r="I655"/>
  <c r="U273"/>
  <c r="Q273"/>
  <c r="M273"/>
  <c r="I273"/>
  <c r="T596"/>
  <c r="V273"/>
  <c r="R273"/>
  <c r="N273"/>
  <c r="J273"/>
  <c r="S596"/>
  <c r="K596"/>
  <c r="M596"/>
  <c r="V596"/>
  <c r="N596"/>
  <c r="F596"/>
  <c r="W596"/>
  <c r="O596"/>
  <c r="G596"/>
  <c r="P596"/>
  <c r="I596"/>
  <c r="R596"/>
  <c r="S68"/>
  <c r="K68"/>
  <c r="U68"/>
  <c r="M68"/>
  <c r="V68"/>
  <c r="N68"/>
  <c r="F68"/>
  <c r="W68"/>
  <c r="O68"/>
  <c r="G68"/>
  <c r="P68"/>
  <c r="Q68"/>
  <c r="I68"/>
  <c r="R68"/>
  <c r="J83"/>
  <c r="J562"/>
  <c r="J241"/>
  <c r="J625"/>
  <c r="J262"/>
  <c r="J402"/>
  <c r="J176"/>
  <c r="H3" i="11"/>
  <c r="H7"/>
  <c r="H15"/>
  <c r="V448" i="1" s="1"/>
  <c r="H23" i="11"/>
  <c r="H25" i="8"/>
  <c r="U47" i="1" s="1"/>
  <c r="H10" i="8"/>
  <c r="H10" i="10"/>
  <c r="R38" i="1" s="1"/>
  <c r="H7" i="15"/>
  <c r="N31" i="1" s="1"/>
  <c r="H6" i="15"/>
  <c r="N8" i="1" s="1"/>
  <c r="H13" i="9"/>
  <c r="M38" i="1" s="1"/>
  <c r="AC38" s="1"/>
  <c r="H2" i="9"/>
  <c r="M108" i="1" s="1"/>
  <c r="H2" i="14"/>
  <c r="L47" i="1" s="1"/>
  <c r="H10" i="14"/>
  <c r="K208" i="1"/>
  <c r="L262"/>
  <c r="S262"/>
  <c r="K262"/>
  <c r="U262"/>
  <c r="M262"/>
  <c r="E262"/>
  <c r="V262"/>
  <c r="N262"/>
  <c r="W262"/>
  <c r="O262"/>
  <c r="G262"/>
  <c r="P262"/>
  <c r="H262"/>
  <c r="Q262"/>
  <c r="I262"/>
  <c r="R262"/>
  <c r="S83"/>
  <c r="L402"/>
  <c r="M83"/>
  <c r="T402"/>
  <c r="L625"/>
  <c r="O83"/>
  <c r="T625"/>
  <c r="T83"/>
  <c r="L176"/>
  <c r="L241"/>
  <c r="T176"/>
  <c r="T241"/>
  <c r="W83"/>
  <c r="T208"/>
  <c r="S625"/>
  <c r="K625"/>
  <c r="W208"/>
  <c r="O208"/>
  <c r="U625"/>
  <c r="M625"/>
  <c r="E625"/>
  <c r="V625"/>
  <c r="N625"/>
  <c r="W625"/>
  <c r="O625"/>
  <c r="G625"/>
  <c r="P625"/>
  <c r="H625"/>
  <c r="S208"/>
  <c r="Q625"/>
  <c r="I625"/>
  <c r="R625"/>
  <c r="G208"/>
  <c r="Q208"/>
  <c r="M208"/>
  <c r="I208"/>
  <c r="E208"/>
  <c r="L562"/>
  <c r="T562"/>
  <c r="V208"/>
  <c r="R208"/>
  <c r="N208"/>
  <c r="J208"/>
  <c r="S562"/>
  <c r="K562"/>
  <c r="U562"/>
  <c r="M562"/>
  <c r="E562"/>
  <c r="V562"/>
  <c r="N562"/>
  <c r="W562"/>
  <c r="O562"/>
  <c r="G562"/>
  <c r="P562"/>
  <c r="H562"/>
  <c r="Q562"/>
  <c r="I562"/>
  <c r="R562"/>
  <c r="S241"/>
  <c r="K241"/>
  <c r="U241"/>
  <c r="M241"/>
  <c r="E241"/>
  <c r="N241"/>
  <c r="W241"/>
  <c r="O241"/>
  <c r="G241"/>
  <c r="P241"/>
  <c r="H241"/>
  <c r="Q241"/>
  <c r="R241"/>
  <c r="S402"/>
  <c r="K402"/>
  <c r="U402"/>
  <c r="M402"/>
  <c r="E402"/>
  <c r="V402"/>
  <c r="N402"/>
  <c r="F402"/>
  <c r="W402"/>
  <c r="O402"/>
  <c r="G402"/>
  <c r="P402"/>
  <c r="H402"/>
  <c r="Q402"/>
  <c r="I402"/>
  <c r="R402"/>
  <c r="S176"/>
  <c r="K176"/>
  <c r="U176"/>
  <c r="M176"/>
  <c r="V176"/>
  <c r="N176"/>
  <c r="F176"/>
  <c r="W176"/>
  <c r="O176"/>
  <c r="G176"/>
  <c r="P176"/>
  <c r="H176"/>
  <c r="Q176"/>
  <c r="I176"/>
  <c r="R176"/>
  <c r="K83"/>
  <c r="V83"/>
  <c r="N83"/>
  <c r="F83"/>
  <c r="G83"/>
  <c r="P83"/>
  <c r="H83"/>
  <c r="Q83"/>
  <c r="I83"/>
  <c r="R83"/>
  <c r="H3" i="3"/>
  <c r="H7"/>
  <c r="H11"/>
  <c r="F3" i="1" s="1"/>
  <c r="H15" i="3"/>
  <c r="F39" i="1" s="1"/>
  <c r="H19" i="3"/>
  <c r="H23"/>
  <c r="F79" i="1" s="1"/>
  <c r="H44" i="2"/>
  <c r="H5"/>
  <c r="E13" i="1" s="1"/>
  <c r="H12" i="2"/>
  <c r="H16"/>
  <c r="E75" i="1" s="1"/>
  <c r="H20" i="2"/>
  <c r="H24"/>
  <c r="H28"/>
  <c r="H32"/>
  <c r="J86" i="1"/>
  <c r="J539"/>
  <c r="J639"/>
  <c r="H7" i="6"/>
  <c r="K290" i="1" s="1"/>
  <c r="H16" i="11"/>
  <c r="H24"/>
  <c r="V490" i="1" s="1"/>
  <c r="J199"/>
  <c r="J73"/>
  <c r="H117"/>
  <c r="H9" i="14"/>
  <c r="L33" i="1" s="1"/>
  <c r="H9" i="9"/>
  <c r="H26" i="11"/>
  <c r="H6" i="6"/>
  <c r="S98" i="1"/>
  <c r="H6" i="14"/>
  <c r="J567" i="1"/>
  <c r="J490"/>
  <c r="H3" i="6"/>
  <c r="K5" i="1" s="1"/>
  <c r="H11" i="6"/>
  <c r="K98" i="1"/>
  <c r="H3" i="14"/>
  <c r="H11"/>
  <c r="L83" i="1" s="1"/>
  <c r="H11" i="9"/>
  <c r="M82" i="1" s="1"/>
  <c r="H8" i="15"/>
  <c r="H4" i="11"/>
  <c r="V601" i="1" s="1"/>
  <c r="H12" i="11"/>
  <c r="V499" i="1" s="1"/>
  <c r="H20" i="11"/>
  <c r="H31" i="4"/>
  <c r="H551" i="1" s="1"/>
  <c r="J296"/>
  <c r="H8" i="6"/>
  <c r="K315" i="1" s="1"/>
  <c r="H16" i="9"/>
  <c r="H5" i="15"/>
  <c r="N499" i="1" s="1"/>
  <c r="H14" i="8"/>
  <c r="H22"/>
  <c r="U108" i="1" s="1"/>
  <c r="H9" i="11"/>
  <c r="V241" i="1" s="1"/>
  <c r="H17" i="11"/>
  <c r="H25"/>
  <c r="V585" i="1" s="1"/>
  <c r="J585"/>
  <c r="H7" i="2"/>
  <c r="H41"/>
  <c r="H4" i="3"/>
  <c r="H8"/>
  <c r="F11" i="1" s="1"/>
  <c r="H12" i="3"/>
  <c r="F17" i="1" s="1"/>
  <c r="H16" i="3"/>
  <c r="H24"/>
  <c r="F287" i="1"/>
  <c r="F192"/>
  <c r="H6" i="3"/>
  <c r="H10"/>
  <c r="F9" i="1" s="1"/>
  <c r="H14" i="3"/>
  <c r="F87" i="1" s="1"/>
  <c r="H18" i="3"/>
  <c r="H22"/>
  <c r="F18" i="1" s="1"/>
  <c r="H26" i="3"/>
  <c r="F38" i="1" s="1"/>
  <c r="F88"/>
  <c r="H6" i="2"/>
  <c r="H10"/>
  <c r="E64" i="1" s="1"/>
  <c r="H17" i="2"/>
  <c r="H25"/>
  <c r="E98" i="1" s="1"/>
  <c r="H33" i="2"/>
  <c r="H40"/>
  <c r="H31"/>
  <c r="H34"/>
  <c r="H38"/>
  <c r="H42"/>
  <c r="H6" i="8"/>
  <c r="H15"/>
  <c r="U94" i="1" s="1"/>
  <c r="H23" i="8"/>
  <c r="U83" i="1" s="1"/>
  <c r="T73"/>
  <c r="S585"/>
  <c r="W73"/>
  <c r="L73"/>
  <c r="N73"/>
  <c r="O73"/>
  <c r="V73"/>
  <c r="K73"/>
  <c r="S73"/>
  <c r="U73"/>
  <c r="M73"/>
  <c r="E73"/>
  <c r="P73"/>
  <c r="H73"/>
  <c r="Q73"/>
  <c r="G73"/>
  <c r="R73"/>
  <c r="H8" i="11"/>
  <c r="V39" i="1" s="1"/>
  <c r="K490"/>
  <c r="S490"/>
  <c r="F490"/>
  <c r="W490"/>
  <c r="O490"/>
  <c r="G490"/>
  <c r="E490"/>
  <c r="N490"/>
  <c r="P490"/>
  <c r="H490"/>
  <c r="L490"/>
  <c r="U490"/>
  <c r="V639"/>
  <c r="Q490"/>
  <c r="I490"/>
  <c r="T490"/>
  <c r="M490"/>
  <c r="R490"/>
  <c r="K585"/>
  <c r="T585"/>
  <c r="E585"/>
  <c r="W585"/>
  <c r="O585"/>
  <c r="G585"/>
  <c r="U585"/>
  <c r="F585"/>
  <c r="P585"/>
  <c r="H585"/>
  <c r="L585"/>
  <c r="N585"/>
  <c r="Q585"/>
  <c r="I585"/>
  <c r="M585"/>
  <c r="R585"/>
  <c r="F639"/>
  <c r="L639"/>
  <c r="N639"/>
  <c r="K639"/>
  <c r="S639"/>
  <c r="T639"/>
  <c r="U639"/>
  <c r="M639"/>
  <c r="E639"/>
  <c r="W639"/>
  <c r="P639"/>
  <c r="H639"/>
  <c r="O639"/>
  <c r="Q639"/>
  <c r="I639"/>
  <c r="G639"/>
  <c r="R639"/>
  <c r="H6" i="11"/>
  <c r="V192" i="1" s="1"/>
  <c r="H11" i="11"/>
  <c r="H22"/>
  <c r="H19"/>
  <c r="H14"/>
  <c r="H2"/>
  <c r="H12" i="8"/>
  <c r="U24" i="1" s="1"/>
  <c r="U296"/>
  <c r="H8" i="8"/>
  <c r="H17"/>
  <c r="H3"/>
  <c r="U567" i="1" s="1"/>
  <c r="H11" i="8"/>
  <c r="H19"/>
  <c r="U596" i="1" s="1"/>
  <c r="U199"/>
  <c r="H2" i="8"/>
  <c r="U315" i="1" s="1"/>
  <c r="H9" i="8"/>
  <c r="H18"/>
  <c r="K199" i="1"/>
  <c r="S199"/>
  <c r="E199"/>
  <c r="F199"/>
  <c r="W199"/>
  <c r="O199"/>
  <c r="G199"/>
  <c r="N199"/>
  <c r="P199"/>
  <c r="H199"/>
  <c r="L199"/>
  <c r="Q199"/>
  <c r="I199"/>
  <c r="T199"/>
  <c r="M199"/>
  <c r="V199"/>
  <c r="R199"/>
  <c r="T567"/>
  <c r="K567"/>
  <c r="S567"/>
  <c r="E567"/>
  <c r="V567"/>
  <c r="W567"/>
  <c r="O567"/>
  <c r="G567"/>
  <c r="P567"/>
  <c r="H567"/>
  <c r="M567"/>
  <c r="F567"/>
  <c r="Q567"/>
  <c r="I567"/>
  <c r="L567"/>
  <c r="N567"/>
  <c r="R567"/>
  <c r="T98"/>
  <c r="H20" i="8"/>
  <c r="H21"/>
  <c r="H7"/>
  <c r="U208" i="1" s="1"/>
  <c r="H5" i="8"/>
  <c r="H13"/>
  <c r="H24"/>
  <c r="H16"/>
  <c r="U624" i="1"/>
  <c r="P13"/>
  <c r="H3" i="15"/>
  <c r="L1"/>
  <c r="H2"/>
  <c r="N42" i="1" s="1"/>
  <c r="N93"/>
  <c r="N601"/>
  <c r="H5" i="9"/>
  <c r="M9" i="1" s="1"/>
  <c r="H12" i="9"/>
  <c r="H7"/>
  <c r="H14"/>
  <c r="M49" i="1" s="1"/>
  <c r="H6" i="9"/>
  <c r="M574" i="1" s="1"/>
  <c r="H8" i="9"/>
  <c r="M32" i="1" s="1"/>
  <c r="H3" i="9"/>
  <c r="M5" i="1" s="1"/>
  <c r="H10" i="9"/>
  <c r="M17" i="1" s="1"/>
  <c r="H15" i="9"/>
  <c r="H17"/>
  <c r="M80" i="1" s="1"/>
  <c r="H18" i="9"/>
  <c r="M60" i="1" s="1"/>
  <c r="N13"/>
  <c r="G13"/>
  <c r="S13"/>
  <c r="M13"/>
  <c r="W13"/>
  <c r="F539"/>
  <c r="H7" i="14"/>
  <c r="L290" i="1" s="1"/>
  <c r="H4" i="14"/>
  <c r="L208" i="1" s="1"/>
  <c r="H8" i="14"/>
  <c r="L94" i="1" s="1"/>
  <c r="H5" i="14"/>
  <c r="L142" i="1" s="1"/>
  <c r="J406"/>
  <c r="J63"/>
  <c r="J98"/>
  <c r="J13"/>
  <c r="L1" i="14"/>
  <c r="L98" i="1"/>
  <c r="L341"/>
  <c r="L362"/>
  <c r="L287"/>
  <c r="L579"/>
  <c r="U98"/>
  <c r="M98"/>
  <c r="V98"/>
  <c r="N98"/>
  <c r="F98"/>
  <c r="W98"/>
  <c r="O98"/>
  <c r="G98"/>
  <c r="P98"/>
  <c r="H98"/>
  <c r="Q98"/>
  <c r="I98"/>
  <c r="R98"/>
  <c r="H4" i="6"/>
  <c r="K4" i="1" s="1"/>
  <c r="H9" i="6"/>
  <c r="H5"/>
  <c r="K434" i="1" s="1"/>
  <c r="H10" i="6"/>
  <c r="G63" i="1"/>
  <c r="G539"/>
  <c r="O329"/>
  <c r="K447"/>
  <c r="K448"/>
  <c r="K88"/>
  <c r="O13"/>
  <c r="K539"/>
  <c r="K35"/>
  <c r="K7"/>
  <c r="W539"/>
  <c r="T13"/>
  <c r="U13"/>
  <c r="K13"/>
  <c r="V13"/>
  <c r="L13"/>
  <c r="H16" i="16"/>
  <c r="Q108" i="1" s="1"/>
  <c r="I13"/>
  <c r="R13"/>
  <c r="H15" i="16"/>
  <c r="H14"/>
  <c r="Q142" i="1" s="1"/>
  <c r="H13" i="16"/>
  <c r="H12"/>
  <c r="H11"/>
  <c r="Q82" i="1" s="1"/>
  <c r="U63"/>
  <c r="V63"/>
  <c r="O539"/>
  <c r="W406"/>
  <c r="U539"/>
  <c r="V539"/>
  <c r="H10" i="16"/>
  <c r="Q5" i="1" s="1"/>
  <c r="H9" i="16"/>
  <c r="Q47" i="1" s="1"/>
  <c r="H8" i="16"/>
  <c r="H7"/>
  <c r="O406" i="1"/>
  <c r="M63"/>
  <c r="U406"/>
  <c r="O63"/>
  <c r="T539"/>
  <c r="E539"/>
  <c r="K406"/>
  <c r="F63"/>
  <c r="L539"/>
  <c r="L406"/>
  <c r="K63"/>
  <c r="M539"/>
  <c r="W63"/>
  <c r="M406"/>
  <c r="L63"/>
  <c r="N539"/>
  <c r="H15" i="17"/>
  <c r="S595" i="1" s="1"/>
  <c r="H14" i="17"/>
  <c r="S88" i="1" s="1"/>
  <c r="H13" i="17"/>
  <c r="S93" i="1" s="1"/>
  <c r="H12" i="17"/>
  <c r="S325" i="1"/>
  <c r="P539"/>
  <c r="H539"/>
  <c r="Q539"/>
  <c r="I539"/>
  <c r="R539"/>
  <c r="S196"/>
  <c r="T63"/>
  <c r="S407"/>
  <c r="H20" i="3"/>
  <c r="F406" i="1"/>
  <c r="S418"/>
  <c r="H2" i="17"/>
  <c r="L1"/>
  <c r="H18" i="10"/>
  <c r="H17"/>
  <c r="R105" i="1" s="1"/>
  <c r="V406"/>
  <c r="G406"/>
  <c r="N406"/>
  <c r="N63"/>
  <c r="S406"/>
  <c r="E406"/>
  <c r="S63"/>
  <c r="E63"/>
  <c r="P63"/>
  <c r="H63"/>
  <c r="I63"/>
  <c r="H16" i="10"/>
  <c r="R49" i="1" s="1"/>
  <c r="AE49" s="1"/>
  <c r="H15" i="10"/>
  <c r="H14"/>
  <c r="R60" i="1" s="1"/>
  <c r="H13" i="10"/>
  <c r="H12"/>
  <c r="H11"/>
  <c r="R39" i="1" s="1"/>
  <c r="T406"/>
  <c r="H9" i="10"/>
  <c r="R17" i="1" s="1"/>
  <c r="H8" i="10"/>
  <c r="H7"/>
  <c r="R5" i="1" s="1"/>
  <c r="H6" i="10"/>
  <c r="R192" i="1" s="1"/>
  <c r="H5" i="10"/>
  <c r="H4"/>
  <c r="R63" i="1" s="1"/>
  <c r="H3" i="10"/>
  <c r="H2"/>
  <c r="R3" i="1" s="1"/>
  <c r="J401"/>
  <c r="H6" i="16"/>
  <c r="Q35" i="1" s="1"/>
  <c r="J621"/>
  <c r="J142"/>
  <c r="J192"/>
  <c r="H5" i="16"/>
  <c r="H4"/>
  <c r="P406" i="1"/>
  <c r="H406"/>
  <c r="I406"/>
  <c r="R406"/>
  <c r="H3" i="16"/>
  <c r="Q433" i="1" s="1"/>
  <c r="H2" i="16"/>
  <c r="L1"/>
  <c r="H11" i="7"/>
  <c r="H10"/>
  <c r="H9"/>
  <c r="V296" i="1"/>
  <c r="H8" i="7"/>
  <c r="P377" i="1" s="1"/>
  <c r="H7" i="7"/>
  <c r="P56" i="1" s="1"/>
  <c r="H6" i="7"/>
  <c r="P208" i="1" s="1"/>
  <c r="H5" i="7"/>
  <c r="H4"/>
  <c r="P651" i="1"/>
  <c r="P329"/>
  <c r="H3" i="7"/>
  <c r="P45" i="1" s="1"/>
  <c r="H2" i="7"/>
  <c r="P290" i="1" s="1"/>
  <c r="Q341"/>
  <c r="V86"/>
  <c r="W86"/>
  <c r="P86"/>
  <c r="S341"/>
  <c r="T341"/>
  <c r="W341"/>
  <c r="H341"/>
  <c r="T579"/>
  <c r="S579"/>
  <c r="L86"/>
  <c r="I341"/>
  <c r="W579"/>
  <c r="U341"/>
  <c r="F86"/>
  <c r="N86"/>
  <c r="M341"/>
  <c r="W88"/>
  <c r="L296"/>
  <c r="K579"/>
  <c r="N296"/>
  <c r="K341"/>
  <c r="T192"/>
  <c r="L88"/>
  <c r="T296"/>
  <c r="F579"/>
  <c r="H13" i="2"/>
  <c r="E71" i="1" s="1"/>
  <c r="H21" i="2"/>
  <c r="H26"/>
  <c r="H36"/>
  <c r="H39"/>
  <c r="H43"/>
  <c r="H4"/>
  <c r="H14"/>
  <c r="E80" i="1" s="1"/>
  <c r="H22" i="2"/>
  <c r="H30"/>
  <c r="G341" i="1"/>
  <c r="H9" i="2"/>
  <c r="E25" i="1" s="1"/>
  <c r="H11" i="2"/>
  <c r="H19"/>
  <c r="H37"/>
  <c r="E86" i="1"/>
  <c r="S329"/>
  <c r="S142"/>
  <c r="T86"/>
  <c r="W329"/>
  <c r="K329"/>
  <c r="O579"/>
  <c r="G88"/>
  <c r="T329"/>
  <c r="N142"/>
  <c r="T448"/>
  <c r="G329"/>
  <c r="O88"/>
  <c r="V142"/>
  <c r="L329"/>
  <c r="P88"/>
  <c r="G579"/>
  <c r="L448"/>
  <c r="O341"/>
  <c r="E341"/>
  <c r="N192"/>
  <c r="P579"/>
  <c r="H579"/>
  <c r="P341"/>
  <c r="S192"/>
  <c r="T88"/>
  <c r="H88"/>
  <c r="U88"/>
  <c r="Q88"/>
  <c r="M88"/>
  <c r="I88"/>
  <c r="E88"/>
  <c r="U579"/>
  <c r="Q579"/>
  <c r="M579"/>
  <c r="I579"/>
  <c r="E579"/>
  <c r="K192"/>
  <c r="R88"/>
  <c r="N88"/>
  <c r="J88"/>
  <c r="L192"/>
  <c r="V579"/>
  <c r="R579"/>
  <c r="N579"/>
  <c r="J579"/>
  <c r="U192"/>
  <c r="M192"/>
  <c r="E192"/>
  <c r="P192"/>
  <c r="H192"/>
  <c r="W192"/>
  <c r="G192"/>
  <c r="Q192"/>
  <c r="I192"/>
  <c r="O192"/>
  <c r="F341"/>
  <c r="W287"/>
  <c r="S287"/>
  <c r="O287"/>
  <c r="K287"/>
  <c r="G287"/>
  <c r="U287"/>
  <c r="Q287"/>
  <c r="M287"/>
  <c r="I287"/>
  <c r="E287"/>
  <c r="T287"/>
  <c r="P287"/>
  <c r="H287"/>
  <c r="K401"/>
  <c r="V341"/>
  <c r="R341"/>
  <c r="N341"/>
  <c r="J341"/>
  <c r="S401"/>
  <c r="V287"/>
  <c r="R287"/>
  <c r="N287"/>
  <c r="J287"/>
  <c r="F329"/>
  <c r="W448"/>
  <c r="O448"/>
  <c r="E401"/>
  <c r="G448"/>
  <c r="F401"/>
  <c r="P448"/>
  <c r="H448"/>
  <c r="W401"/>
  <c r="O401"/>
  <c r="G401"/>
  <c r="P401"/>
  <c r="H401"/>
  <c r="L401"/>
  <c r="M401"/>
  <c r="V401"/>
  <c r="S448"/>
  <c r="Q401"/>
  <c r="I401"/>
  <c r="T401"/>
  <c r="U401"/>
  <c r="N401"/>
  <c r="R401"/>
  <c r="F448"/>
  <c r="O86"/>
  <c r="U329"/>
  <c r="Q329"/>
  <c r="M329"/>
  <c r="I329"/>
  <c r="E329"/>
  <c r="U448"/>
  <c r="Q448"/>
  <c r="M448"/>
  <c r="I448"/>
  <c r="E448"/>
  <c r="H329"/>
  <c r="Q86"/>
  <c r="G86"/>
  <c r="V329"/>
  <c r="R329"/>
  <c r="N329"/>
  <c r="J329"/>
  <c r="R86"/>
  <c r="H86"/>
  <c r="R448"/>
  <c r="N448"/>
  <c r="J448"/>
  <c r="S86"/>
  <c r="K86"/>
  <c r="U86"/>
  <c r="M86"/>
  <c r="F296"/>
  <c r="F434"/>
  <c r="F331"/>
  <c r="F315"/>
  <c r="S296"/>
  <c r="O142"/>
  <c r="T142"/>
  <c r="K296"/>
  <c r="H2" i="3"/>
  <c r="F486" i="1"/>
  <c r="F290"/>
  <c r="F661"/>
  <c r="H18" i="2"/>
  <c r="H23"/>
  <c r="H15"/>
  <c r="M296" i="1"/>
  <c r="O621"/>
  <c r="P296"/>
  <c r="H296"/>
  <c r="O296"/>
  <c r="S621"/>
  <c r="Q296"/>
  <c r="I296"/>
  <c r="W296"/>
  <c r="G296"/>
  <c r="F142"/>
  <c r="T621"/>
  <c r="R296"/>
  <c r="V621"/>
  <c r="F621"/>
  <c r="W142"/>
  <c r="G142"/>
  <c r="K621"/>
  <c r="W621"/>
  <c r="G621"/>
  <c r="K142"/>
  <c r="L621"/>
  <c r="N621"/>
  <c r="H35" i="2"/>
  <c r="U621" i="1"/>
  <c r="M621"/>
  <c r="P621"/>
  <c r="H621"/>
  <c r="Q621"/>
  <c r="I621"/>
  <c r="R621"/>
  <c r="H29" i="2"/>
  <c r="H27"/>
  <c r="H3"/>
  <c r="E4" i="1" s="1"/>
  <c r="H8" i="2"/>
  <c r="U142" i="1"/>
  <c r="M142"/>
  <c r="P142"/>
  <c r="H142"/>
  <c r="I142"/>
  <c r="R142"/>
  <c r="H2" i="2"/>
  <c r="E5" i="1" s="1"/>
  <c r="G5"/>
  <c r="E196"/>
  <c r="G620"/>
  <c r="L247"/>
  <c r="T247"/>
  <c r="J14"/>
  <c r="J117"/>
  <c r="J19"/>
  <c r="J24"/>
  <c r="V290"/>
  <c r="M24"/>
  <c r="F24"/>
  <c r="G24"/>
  <c r="S24"/>
  <c r="T24"/>
  <c r="N24"/>
  <c r="O24"/>
  <c r="I24"/>
  <c r="L24"/>
  <c r="V24"/>
  <c r="W24"/>
  <c r="R24"/>
  <c r="L19"/>
  <c r="M19"/>
  <c r="N19"/>
  <c r="S19"/>
  <c r="U19"/>
  <c r="F19"/>
  <c r="W19"/>
  <c r="G19"/>
  <c r="V19"/>
  <c r="O19"/>
  <c r="Q19"/>
  <c r="I19"/>
  <c r="T19"/>
  <c r="R19"/>
  <c r="F14"/>
  <c r="G14"/>
  <c r="S14"/>
  <c r="T14"/>
  <c r="V14"/>
  <c r="W14"/>
  <c r="I14"/>
  <c r="L14"/>
  <c r="M14"/>
  <c r="N14"/>
  <c r="O14"/>
  <c r="R14"/>
  <c r="N117"/>
  <c r="S117"/>
  <c r="K117"/>
  <c r="M117"/>
  <c r="V117"/>
  <c r="W117"/>
  <c r="P117"/>
  <c r="E117"/>
  <c r="G117"/>
  <c r="Q117"/>
  <c r="I117"/>
  <c r="T117"/>
  <c r="L117"/>
  <c r="U117"/>
  <c r="F117"/>
  <c r="O117"/>
  <c r="R117"/>
  <c r="F247"/>
  <c r="W196"/>
  <c r="P247"/>
  <c r="M196"/>
  <c r="Q247"/>
  <c r="P196"/>
  <c r="H33" i="4"/>
  <c r="H32"/>
  <c r="H76" i="1" s="1"/>
  <c r="J524"/>
  <c r="J651"/>
  <c r="J551"/>
  <c r="N290"/>
  <c r="S290"/>
  <c r="I247"/>
  <c r="S247"/>
  <c r="M601"/>
  <c r="T290"/>
  <c r="K247"/>
  <c r="F551"/>
  <c r="Q405"/>
  <c r="F524"/>
  <c r="L551"/>
  <c r="V247"/>
  <c r="N247"/>
  <c r="T651"/>
  <c r="L447"/>
  <c r="V551"/>
  <c r="K551"/>
  <c r="K661"/>
  <c r="S447"/>
  <c r="U661"/>
  <c r="S405"/>
  <c r="I405"/>
  <c r="N524"/>
  <c r="N551"/>
  <c r="T447"/>
  <c r="S524"/>
  <c r="S551"/>
  <c r="K524"/>
  <c r="T315"/>
  <c r="T405"/>
  <c r="T551"/>
  <c r="L524"/>
  <c r="U551"/>
  <c r="M551"/>
  <c r="O551"/>
  <c r="T524"/>
  <c r="P551"/>
  <c r="W551"/>
  <c r="G551"/>
  <c r="V524"/>
  <c r="Q551"/>
  <c r="I551"/>
  <c r="R551"/>
  <c r="U651"/>
  <c r="V651"/>
  <c r="Q651"/>
  <c r="K651"/>
  <c r="U524"/>
  <c r="M524"/>
  <c r="L651"/>
  <c r="E651"/>
  <c r="W524"/>
  <c r="O524"/>
  <c r="G524"/>
  <c r="S651"/>
  <c r="M651"/>
  <c r="F651"/>
  <c r="P524"/>
  <c r="N651"/>
  <c r="Q524"/>
  <c r="I524"/>
  <c r="I651"/>
  <c r="R524"/>
  <c r="N418"/>
  <c r="V35"/>
  <c r="W661"/>
  <c r="L661"/>
  <c r="K418"/>
  <c r="E418"/>
  <c r="V447"/>
  <c r="N447"/>
  <c r="F447"/>
  <c r="M661"/>
  <c r="T418"/>
  <c r="P418"/>
  <c r="V405"/>
  <c r="Q447"/>
  <c r="N405"/>
  <c r="I447"/>
  <c r="F405"/>
  <c r="M418"/>
  <c r="W405"/>
  <c r="R447"/>
  <c r="O405"/>
  <c r="J447"/>
  <c r="G405"/>
  <c r="P661"/>
  <c r="L418"/>
  <c r="O447"/>
  <c r="L405"/>
  <c r="G447"/>
  <c r="E661"/>
  <c r="V196"/>
  <c r="S661"/>
  <c r="G661"/>
  <c r="L315"/>
  <c r="V418"/>
  <c r="I418"/>
  <c r="W651"/>
  <c r="U447"/>
  <c r="R405"/>
  <c r="O651"/>
  <c r="M447"/>
  <c r="J405"/>
  <c r="G651"/>
  <c r="E447"/>
  <c r="O661"/>
  <c r="U418"/>
  <c r="Q196"/>
  <c r="Q418"/>
  <c r="F418"/>
  <c r="W447"/>
  <c r="T196"/>
  <c r="Q661"/>
  <c r="W601"/>
  <c r="F196"/>
  <c r="T661"/>
  <c r="I661"/>
  <c r="P315"/>
  <c r="U405"/>
  <c r="R651"/>
  <c r="P447"/>
  <c r="M405"/>
  <c r="H27" i="4"/>
  <c r="H80" i="1" s="1"/>
  <c r="H30" i="4"/>
  <c r="H29"/>
  <c r="H25"/>
  <c r="H19"/>
  <c r="H28"/>
  <c r="H26"/>
  <c r="H24"/>
  <c r="H651" i="1" s="1"/>
  <c r="H23" i="4"/>
  <c r="H64" i="1" s="1"/>
  <c r="J433"/>
  <c r="H21" i="4"/>
  <c r="H418" i="1" s="1"/>
  <c r="J418"/>
  <c r="H22" i="4"/>
  <c r="H447" i="1" s="1"/>
  <c r="Q290"/>
  <c r="I290"/>
  <c r="W290"/>
  <c r="O290"/>
  <c r="G290"/>
  <c r="R290"/>
  <c r="O247"/>
  <c r="G247"/>
  <c r="O418"/>
  <c r="W247"/>
  <c r="J290"/>
  <c r="W418"/>
  <c r="R247"/>
  <c r="M290"/>
  <c r="J247"/>
  <c r="G418"/>
  <c r="U247"/>
  <c r="R418"/>
  <c r="M247"/>
  <c r="T486"/>
  <c r="K486"/>
  <c r="F433"/>
  <c r="W486"/>
  <c r="P486"/>
  <c r="S433"/>
  <c r="K433"/>
  <c r="T433"/>
  <c r="E433"/>
  <c r="N433"/>
  <c r="G433"/>
  <c r="L486"/>
  <c r="P433"/>
  <c r="U433"/>
  <c r="O433"/>
  <c r="O486"/>
  <c r="I433"/>
  <c r="S486"/>
  <c r="L433"/>
  <c r="G486"/>
  <c r="M433"/>
  <c r="V433"/>
  <c r="W433"/>
  <c r="R433"/>
  <c r="W315"/>
  <c r="S315"/>
  <c r="O315"/>
  <c r="G315"/>
  <c r="I315"/>
  <c r="Q315"/>
  <c r="M315"/>
  <c r="E315"/>
  <c r="U486"/>
  <c r="Q486"/>
  <c r="M486"/>
  <c r="I486"/>
  <c r="E486"/>
  <c r="V315"/>
  <c r="R315"/>
  <c r="N315"/>
  <c r="J315"/>
  <c r="V486"/>
  <c r="R486"/>
  <c r="N486"/>
  <c r="J486"/>
  <c r="W434"/>
  <c r="S434"/>
  <c r="O434"/>
  <c r="G434"/>
  <c r="M93"/>
  <c r="U434"/>
  <c r="Q434"/>
  <c r="M434"/>
  <c r="I434"/>
  <c r="V661"/>
  <c r="R661"/>
  <c r="N661"/>
  <c r="J661"/>
  <c r="T434"/>
  <c r="P434"/>
  <c r="L434"/>
  <c r="V434"/>
  <c r="R434"/>
  <c r="N434"/>
  <c r="J434"/>
  <c r="H17" i="4"/>
  <c r="H20"/>
  <c r="H247" i="1" s="1"/>
  <c r="H18" i="4"/>
  <c r="H5" i="1" s="1"/>
  <c r="H5" i="4"/>
  <c r="H33" i="1" s="1"/>
  <c r="H16" i="4"/>
  <c r="H25" i="1" s="1"/>
  <c r="H15" i="4"/>
  <c r="H13"/>
  <c r="H14"/>
  <c r="H94" i="1" s="1"/>
  <c r="H10" i="4"/>
  <c r="H8"/>
  <c r="H315" i="1" s="1"/>
  <c r="H12" i="4"/>
  <c r="U601" i="1"/>
  <c r="R601"/>
  <c r="O93"/>
  <c r="K601"/>
  <c r="G196"/>
  <c r="V325"/>
  <c r="U196"/>
  <c r="R196"/>
  <c r="O601"/>
  <c r="K196"/>
  <c r="E93"/>
  <c r="T624"/>
  <c r="T93"/>
  <c r="V93"/>
  <c r="O196"/>
  <c r="L601"/>
  <c r="E601"/>
  <c r="Q93"/>
  <c r="T601"/>
  <c r="Q601"/>
  <c r="G601"/>
  <c r="P601"/>
  <c r="L196"/>
  <c r="L325"/>
  <c r="F93"/>
  <c r="T325"/>
  <c r="L93"/>
  <c r="G93"/>
  <c r="E624"/>
  <c r="K325"/>
  <c r="N325"/>
  <c r="W93"/>
  <c r="R93"/>
  <c r="P624"/>
  <c r="K624"/>
  <c r="O325"/>
  <c r="P93"/>
  <c r="N624"/>
  <c r="R624"/>
  <c r="K93"/>
  <c r="U93"/>
  <c r="L624"/>
  <c r="G624"/>
  <c r="H11" i="4"/>
  <c r="H6"/>
  <c r="H9"/>
  <c r="H486" i="1" s="1"/>
  <c r="H7" i="4"/>
  <c r="H4"/>
  <c r="H3"/>
  <c r="H661" i="1" s="1"/>
  <c r="J196"/>
  <c r="H93"/>
  <c r="H2" i="4"/>
  <c r="J7" i="1"/>
  <c r="H601"/>
  <c r="H196"/>
  <c r="J624"/>
  <c r="J93"/>
  <c r="J603"/>
  <c r="J35"/>
  <c r="J601"/>
  <c r="J325"/>
  <c r="V624"/>
  <c r="F35"/>
  <c r="H624"/>
  <c r="L5"/>
  <c r="T603"/>
  <c r="S624"/>
  <c r="Q624"/>
  <c r="O624"/>
  <c r="M624"/>
  <c r="N35"/>
  <c r="L603"/>
  <c r="L35"/>
  <c r="N5"/>
  <c r="W624"/>
  <c r="S35"/>
  <c r="T35"/>
  <c r="L7"/>
  <c r="U35"/>
  <c r="E35"/>
  <c r="W35"/>
  <c r="G35"/>
  <c r="T7"/>
  <c r="P35"/>
  <c r="H35"/>
  <c r="O35"/>
  <c r="R35"/>
  <c r="U7"/>
  <c r="M7"/>
  <c r="E7"/>
  <c r="W7"/>
  <c r="G7"/>
  <c r="P7"/>
  <c r="H7"/>
  <c r="O7"/>
  <c r="Q7"/>
  <c r="R7"/>
  <c r="S603"/>
  <c r="K603"/>
  <c r="W325"/>
  <c r="F325"/>
  <c r="W603"/>
  <c r="O603"/>
  <c r="G603"/>
  <c r="Q603"/>
  <c r="I603"/>
  <c r="F603"/>
  <c r="P603"/>
  <c r="H603"/>
  <c r="V603"/>
  <c r="N603"/>
  <c r="U603"/>
  <c r="M603"/>
  <c r="E603"/>
  <c r="Q620"/>
  <c r="U325"/>
  <c r="M325"/>
  <c r="E325"/>
  <c r="P325"/>
  <c r="H325"/>
  <c r="T5"/>
  <c r="V5"/>
  <c r="Q325"/>
  <c r="G325"/>
  <c r="U5"/>
  <c r="R325"/>
  <c r="I196"/>
  <c r="R620"/>
  <c r="L620"/>
  <c r="K32"/>
  <c r="U620"/>
  <c r="P5"/>
  <c r="E620"/>
  <c r="U32"/>
  <c r="T362"/>
  <c r="L32"/>
  <c r="P620"/>
  <c r="W32"/>
  <c r="M620"/>
  <c r="V620"/>
  <c r="F620"/>
  <c r="W331"/>
  <c r="T32"/>
  <c r="H32"/>
  <c r="S362"/>
  <c r="O32"/>
  <c r="P32"/>
  <c r="Q32"/>
  <c r="E32"/>
  <c r="K362"/>
  <c r="S32"/>
  <c r="G32"/>
  <c r="H30" i="5"/>
  <c r="I624" i="1" s="1"/>
  <c r="H29" i="5"/>
  <c r="H28"/>
  <c r="I325" i="1" s="1"/>
  <c r="H16" i="5"/>
  <c r="H27"/>
  <c r="H26"/>
  <c r="I110" i="1" s="1"/>
  <c r="H25" i="5"/>
  <c r="I49" i="1" s="1"/>
  <c r="H23" i="5"/>
  <c r="J5" i="1"/>
  <c r="H21" i="5"/>
  <c r="H24"/>
  <c r="I79" i="1" s="1"/>
  <c r="J362"/>
  <c r="J620"/>
  <c r="H18" i="5"/>
  <c r="I175" i="1" s="1"/>
  <c r="U362"/>
  <c r="M362"/>
  <c r="E362"/>
  <c r="V362"/>
  <c r="N362"/>
  <c r="F362"/>
  <c r="S331"/>
  <c r="W362"/>
  <c r="O362"/>
  <c r="G362"/>
  <c r="P362"/>
  <c r="H362"/>
  <c r="Q362"/>
  <c r="R362"/>
  <c r="O331"/>
  <c r="K331"/>
  <c r="G331"/>
  <c r="T331"/>
  <c r="P331"/>
  <c r="L331"/>
  <c r="H331"/>
  <c r="T620"/>
  <c r="N620"/>
  <c r="H620"/>
  <c r="U331"/>
  <c r="Q331"/>
  <c r="M331"/>
  <c r="E331"/>
  <c r="V32"/>
  <c r="R32"/>
  <c r="N32"/>
  <c r="J32"/>
  <c r="V331"/>
  <c r="R331"/>
  <c r="N331"/>
  <c r="J331"/>
  <c r="W5"/>
  <c r="S5"/>
  <c r="O5"/>
  <c r="W620"/>
  <c r="S620"/>
  <c r="O620"/>
  <c r="K620"/>
  <c r="H22" i="5"/>
  <c r="I31" i="1" s="1"/>
  <c r="H20" i="5"/>
  <c r="I86" i="1" s="1"/>
  <c r="H15" i="5"/>
  <c r="I362" i="1" s="1"/>
  <c r="H19" i="5"/>
  <c r="I499" i="1" s="1"/>
  <c r="H17" i="5"/>
  <c r="I82" i="1" s="1"/>
  <c r="H14" i="5"/>
  <c r="I9" i="1" s="1"/>
  <c r="H11" i="5"/>
  <c r="I60" i="1" s="1"/>
  <c r="H13" i="5"/>
  <c r="H12"/>
  <c r="I35" i="1" s="1"/>
  <c r="H10" i="5"/>
  <c r="H9"/>
  <c r="I620" i="1" s="1"/>
  <c r="H3" i="5"/>
  <c r="J454" i="1"/>
  <c r="H6" i="5"/>
  <c r="I454" i="1" s="1"/>
  <c r="H8" i="5"/>
  <c r="I5" i="1" s="1"/>
  <c r="J574"/>
  <c r="H5" i="5"/>
  <c r="H7"/>
  <c r="I17" i="1" s="1"/>
  <c r="U454"/>
  <c r="S454"/>
  <c r="K454"/>
  <c r="V454"/>
  <c r="F454"/>
  <c r="W454"/>
  <c r="O454"/>
  <c r="G454"/>
  <c r="P454"/>
  <c r="H454"/>
  <c r="T454"/>
  <c r="L454"/>
  <c r="M454"/>
  <c r="E454"/>
  <c r="N454"/>
  <c r="Q454"/>
  <c r="R454"/>
  <c r="U574"/>
  <c r="E574"/>
  <c r="V574"/>
  <c r="W574"/>
  <c r="O574"/>
  <c r="S574"/>
  <c r="K574"/>
  <c r="G574"/>
  <c r="P574"/>
  <c r="H574"/>
  <c r="T574"/>
  <c r="N574"/>
  <c r="Q574"/>
  <c r="L574"/>
  <c r="H4" i="5"/>
  <c r="H2"/>
  <c r="I3" i="1" s="1"/>
  <c r="A4" i="12"/>
  <c r="A8"/>
  <c r="A5"/>
  <c r="A7"/>
  <c r="A9"/>
  <c r="A10"/>
  <c r="I4"/>
  <c r="I8"/>
  <c r="I5"/>
  <c r="I7"/>
  <c r="I9"/>
  <c r="I10"/>
  <c r="A443" i="1"/>
  <c r="D443"/>
  <c r="S443" s="1"/>
  <c r="D249"/>
  <c r="A162"/>
  <c r="D162"/>
  <c r="A203"/>
  <c r="D203"/>
  <c r="P6" i="13"/>
  <c r="P4"/>
  <c r="P3"/>
  <c r="P7"/>
  <c r="P5"/>
  <c r="P9"/>
  <c r="P8"/>
  <c r="A248" i="1"/>
  <c r="D248"/>
  <c r="A404"/>
  <c r="D404"/>
  <c r="A355"/>
  <c r="A207"/>
  <c r="A335"/>
  <c r="A381"/>
  <c r="A389"/>
  <c r="A150"/>
  <c r="A96"/>
  <c r="A27"/>
  <c r="A394"/>
  <c r="A577"/>
  <c r="A29"/>
  <c r="A607"/>
  <c r="A6"/>
  <c r="A510"/>
  <c r="A543"/>
  <c r="A12"/>
  <c r="A517"/>
  <c r="A550"/>
  <c r="A644"/>
  <c r="A269"/>
  <c r="A21"/>
  <c r="A399"/>
  <c r="A544"/>
  <c r="A616"/>
  <c r="A642"/>
  <c r="A15"/>
  <c r="A623"/>
  <c r="A179"/>
  <c r="A294"/>
  <c r="A74"/>
  <c r="A397"/>
  <c r="A458"/>
  <c r="A511"/>
  <c r="A532"/>
  <c r="A67"/>
  <c r="A181"/>
  <c r="A124"/>
  <c r="A158"/>
  <c r="A43"/>
  <c r="A197"/>
  <c r="A234"/>
  <c r="A276"/>
  <c r="A44"/>
  <c r="A308"/>
  <c r="A309"/>
  <c r="A311"/>
  <c r="A323"/>
  <c r="A342"/>
  <c r="A70"/>
  <c r="A387"/>
  <c r="A395"/>
  <c r="A432"/>
  <c r="A34"/>
  <c r="A435"/>
  <c r="A460"/>
  <c r="A470"/>
  <c r="A78"/>
  <c r="A484"/>
  <c r="A497"/>
  <c r="A523"/>
  <c r="A62"/>
  <c r="A554"/>
  <c r="A55"/>
  <c r="A566"/>
  <c r="A109"/>
  <c r="A650"/>
  <c r="A654"/>
  <c r="A113"/>
  <c r="A114"/>
  <c r="A115"/>
  <c r="A116"/>
  <c r="A118"/>
  <c r="A119"/>
  <c r="A120"/>
  <c r="A121"/>
  <c r="A122"/>
  <c r="A123"/>
  <c r="A125"/>
  <c r="A126"/>
  <c r="A127"/>
  <c r="A128"/>
  <c r="A129"/>
  <c r="A130"/>
  <c r="A131"/>
  <c r="A132"/>
  <c r="A37"/>
  <c r="A133"/>
  <c r="A134"/>
  <c r="A135"/>
  <c r="A136"/>
  <c r="A137"/>
  <c r="A138"/>
  <c r="A139"/>
  <c r="A140"/>
  <c r="A141"/>
  <c r="A143"/>
  <c r="A144"/>
  <c r="A145"/>
  <c r="A146"/>
  <c r="A148"/>
  <c r="A149"/>
  <c r="A151"/>
  <c r="A152"/>
  <c r="A153"/>
  <c r="A84"/>
  <c r="A154"/>
  <c r="A155"/>
  <c r="A156"/>
  <c r="A157"/>
  <c r="A85"/>
  <c r="A159"/>
  <c r="A160"/>
  <c r="A161"/>
  <c r="A163"/>
  <c r="A164"/>
  <c r="A165"/>
  <c r="A166"/>
  <c r="A168"/>
  <c r="A28"/>
  <c r="A170"/>
  <c r="A171"/>
  <c r="A172"/>
  <c r="A173"/>
  <c r="A174"/>
  <c r="A177"/>
  <c r="A178"/>
  <c r="A180"/>
  <c r="A182"/>
  <c r="A183"/>
  <c r="A184"/>
  <c r="A185"/>
  <c r="A186"/>
  <c r="A187"/>
  <c r="A188"/>
  <c r="A189"/>
  <c r="A190"/>
  <c r="A191"/>
  <c r="A193"/>
  <c r="A194"/>
  <c r="A195"/>
  <c r="A198"/>
  <c r="A200"/>
  <c r="A201"/>
  <c r="A202"/>
  <c r="A204"/>
  <c r="A205"/>
  <c r="A206"/>
  <c r="A89"/>
  <c r="A209"/>
  <c r="A210"/>
  <c r="A211"/>
  <c r="A212"/>
  <c r="A213"/>
  <c r="A214"/>
  <c r="A215"/>
  <c r="A216"/>
  <c r="A217"/>
  <c r="A218"/>
  <c r="A57"/>
  <c r="A219"/>
  <c r="A69"/>
  <c r="A220"/>
  <c r="A221"/>
  <c r="A222"/>
  <c r="A223"/>
  <c r="A224"/>
  <c r="A225"/>
  <c r="A226"/>
  <c r="A227"/>
  <c r="A228"/>
  <c r="A229"/>
  <c r="A231"/>
  <c r="A232"/>
  <c r="A233"/>
  <c r="A72"/>
  <c r="A52"/>
  <c r="A235"/>
  <c r="A236"/>
  <c r="A237"/>
  <c r="A238"/>
  <c r="A90"/>
  <c r="A239"/>
  <c r="A91"/>
  <c r="A240"/>
  <c r="A242"/>
  <c r="A243"/>
  <c r="A244"/>
  <c r="A245"/>
  <c r="A246"/>
  <c r="A251"/>
  <c r="A252"/>
  <c r="A253"/>
  <c r="A254"/>
  <c r="A255"/>
  <c r="A256"/>
  <c r="A257"/>
  <c r="A92"/>
  <c r="A258"/>
  <c r="A259"/>
  <c r="A260"/>
  <c r="A261"/>
  <c r="A263"/>
  <c r="A264"/>
  <c r="A265"/>
  <c r="A266"/>
  <c r="A267"/>
  <c r="A268"/>
  <c r="A270"/>
  <c r="A271"/>
  <c r="A272"/>
  <c r="A274"/>
  <c r="A275"/>
  <c r="A277"/>
  <c r="A279"/>
  <c r="A280"/>
  <c r="A281"/>
  <c r="A282"/>
  <c r="A283"/>
  <c r="A284"/>
  <c r="A285"/>
  <c r="A286"/>
  <c r="A288"/>
  <c r="A289"/>
  <c r="A291"/>
  <c r="A292"/>
  <c r="A295"/>
  <c r="A297"/>
  <c r="A298"/>
  <c r="A299"/>
  <c r="A300"/>
  <c r="A22"/>
  <c r="A301"/>
  <c r="A302"/>
  <c r="A303"/>
  <c r="A305"/>
  <c r="A306"/>
  <c r="A307"/>
  <c r="A95"/>
  <c r="A312"/>
  <c r="A313"/>
  <c r="A314"/>
  <c r="A97"/>
  <c r="A23"/>
  <c r="A316"/>
  <c r="A317"/>
  <c r="A318"/>
  <c r="A319"/>
  <c r="A320"/>
  <c r="A321"/>
  <c r="A322"/>
  <c r="A324"/>
  <c r="A326"/>
  <c r="A328"/>
  <c r="A330"/>
  <c r="A332"/>
  <c r="A333"/>
  <c r="A334"/>
  <c r="A336"/>
  <c r="A337"/>
  <c r="A338"/>
  <c r="A339"/>
  <c r="A340"/>
  <c r="A99"/>
  <c r="A343"/>
  <c r="A344"/>
  <c r="A345"/>
  <c r="A346"/>
  <c r="A347"/>
  <c r="A348"/>
  <c r="A349"/>
  <c r="A350"/>
  <c r="A351"/>
  <c r="A352"/>
  <c r="A58"/>
  <c r="A353"/>
  <c r="A354"/>
  <c r="A356"/>
  <c r="A357"/>
  <c r="A358"/>
  <c r="A359"/>
  <c r="A101"/>
  <c r="A360"/>
  <c r="A361"/>
  <c r="A363"/>
  <c r="A364"/>
  <c r="A365"/>
  <c r="A366"/>
  <c r="A367"/>
  <c r="A368"/>
  <c r="A369"/>
  <c r="A370"/>
  <c r="A30"/>
  <c r="A371"/>
  <c r="A372"/>
  <c r="A373"/>
  <c r="A374"/>
  <c r="A375"/>
  <c r="A376"/>
  <c r="A378"/>
  <c r="A379"/>
  <c r="A380"/>
  <c r="A382"/>
  <c r="A383"/>
  <c r="A384"/>
  <c r="A385"/>
  <c r="A386"/>
  <c r="A388"/>
  <c r="A390"/>
  <c r="A391"/>
  <c r="A392"/>
  <c r="A393"/>
  <c r="A396"/>
  <c r="A398"/>
  <c r="A400"/>
  <c r="A403"/>
  <c r="A408"/>
  <c r="A409"/>
  <c r="A410"/>
  <c r="A411"/>
  <c r="A412"/>
  <c r="A413"/>
  <c r="A414"/>
  <c r="A10"/>
  <c r="A415"/>
  <c r="A416"/>
  <c r="A417"/>
  <c r="A103"/>
  <c r="A419"/>
  <c r="A420"/>
  <c r="A421"/>
  <c r="A422"/>
  <c r="A423"/>
  <c r="A424"/>
  <c r="A425"/>
  <c r="A426"/>
  <c r="A427"/>
  <c r="A428"/>
  <c r="A429"/>
  <c r="A430"/>
  <c r="A431"/>
  <c r="A41"/>
  <c r="A46"/>
  <c r="A436"/>
  <c r="A437"/>
  <c r="A438"/>
  <c r="A439"/>
  <c r="A440"/>
  <c r="A441"/>
  <c r="A81"/>
  <c r="A444"/>
  <c r="A445"/>
  <c r="A446"/>
  <c r="A449"/>
  <c r="A450"/>
  <c r="A451"/>
  <c r="A452"/>
  <c r="A455"/>
  <c r="A456"/>
  <c r="A457"/>
  <c r="A459"/>
  <c r="A461"/>
  <c r="A462"/>
  <c r="A463"/>
  <c r="A464"/>
  <c r="A465"/>
  <c r="A466"/>
  <c r="A467"/>
  <c r="A468"/>
  <c r="A469"/>
  <c r="A471"/>
  <c r="A472"/>
  <c r="A473"/>
  <c r="A474"/>
  <c r="A77"/>
  <c r="A475"/>
  <c r="A476"/>
  <c r="A477"/>
  <c r="A478"/>
  <c r="A479"/>
  <c r="A480"/>
  <c r="A481"/>
  <c r="A482"/>
  <c r="A104"/>
  <c r="A483"/>
  <c r="A485"/>
  <c r="A487"/>
  <c r="A488"/>
  <c r="A489"/>
  <c r="A16"/>
  <c r="A491"/>
  <c r="A493"/>
  <c r="A494"/>
  <c r="A495"/>
  <c r="A496"/>
  <c r="A498"/>
  <c r="A501"/>
  <c r="A502"/>
  <c r="A503"/>
  <c r="A504"/>
  <c r="A505"/>
  <c r="A506"/>
  <c r="A507"/>
  <c r="A509"/>
  <c r="A512"/>
  <c r="A513"/>
  <c r="A514"/>
  <c r="A515"/>
  <c r="A516"/>
  <c r="A518"/>
  <c r="A519"/>
  <c r="A520"/>
  <c r="A521"/>
  <c r="A522"/>
  <c r="A106"/>
  <c r="A526"/>
  <c r="A527"/>
  <c r="A528"/>
  <c r="A529"/>
  <c r="A530"/>
  <c r="A531"/>
  <c r="A61"/>
  <c r="A533"/>
  <c r="A534"/>
  <c r="A535"/>
  <c r="A107"/>
  <c r="A536"/>
  <c r="A537"/>
  <c r="A538"/>
  <c r="A540"/>
  <c r="A541"/>
  <c r="A542"/>
  <c r="A545"/>
  <c r="A546"/>
  <c r="A547"/>
  <c r="A548"/>
  <c r="A549"/>
  <c r="A66"/>
  <c r="A553"/>
  <c r="A54"/>
  <c r="A555"/>
  <c r="A556"/>
  <c r="A557"/>
  <c r="A558"/>
  <c r="A559"/>
  <c r="A560"/>
  <c r="A561"/>
  <c r="A563"/>
  <c r="A564"/>
  <c r="A565"/>
  <c r="A568"/>
  <c r="A569"/>
  <c r="A570"/>
  <c r="A571"/>
  <c r="A572"/>
  <c r="A573"/>
  <c r="A575"/>
  <c r="A576"/>
  <c r="A578"/>
  <c r="A580"/>
  <c r="A581"/>
  <c r="A582"/>
  <c r="A583"/>
  <c r="A584"/>
  <c r="A586"/>
  <c r="A587"/>
  <c r="A588"/>
  <c r="A589"/>
  <c r="A590"/>
  <c r="A48"/>
  <c r="A591"/>
  <c r="A592"/>
  <c r="A593"/>
  <c r="A594"/>
  <c r="A597"/>
  <c r="A598"/>
  <c r="A599"/>
  <c r="A600"/>
  <c r="A604"/>
  <c r="A605"/>
  <c r="A606"/>
  <c r="A608"/>
  <c r="A36"/>
  <c r="A609"/>
  <c r="A610"/>
  <c r="A611"/>
  <c r="A612"/>
  <c r="A613"/>
  <c r="A614"/>
  <c r="A615"/>
  <c r="A617"/>
  <c r="A618"/>
  <c r="A619"/>
  <c r="A622"/>
  <c r="A111"/>
  <c r="A627"/>
  <c r="A628"/>
  <c r="A630"/>
  <c r="A26"/>
  <c r="A631"/>
  <c r="A632"/>
  <c r="A633"/>
  <c r="A634"/>
  <c r="A635"/>
  <c r="A636"/>
  <c r="A637"/>
  <c r="A638"/>
  <c r="A640"/>
  <c r="A112"/>
  <c r="A641"/>
  <c r="A643"/>
  <c r="A645"/>
  <c r="A646"/>
  <c r="A647"/>
  <c r="A648"/>
  <c r="A649"/>
  <c r="A652"/>
  <c r="A653"/>
  <c r="A50"/>
  <c r="A656"/>
  <c r="A657"/>
  <c r="A658"/>
  <c r="A659"/>
  <c r="A660"/>
  <c r="A662"/>
  <c r="A663"/>
  <c r="A664"/>
  <c r="D207"/>
  <c r="Q207" s="1"/>
  <c r="D607"/>
  <c r="L607" s="1"/>
  <c r="L1" i="11"/>
  <c r="D642" i="1"/>
  <c r="D181"/>
  <c r="AC59" l="1"/>
  <c r="AB45"/>
  <c r="Y105"/>
  <c r="AD105"/>
  <c r="AD59"/>
  <c r="Y59"/>
  <c r="S102"/>
  <c r="Z102" s="1"/>
  <c r="AE71"/>
  <c r="AC60"/>
  <c r="AB42"/>
  <c r="AE79"/>
  <c r="AE8"/>
  <c r="AE25"/>
  <c r="AE100"/>
  <c r="AE59"/>
  <c r="Z59"/>
  <c r="AA59" s="1"/>
  <c r="X59"/>
  <c r="AE42"/>
  <c r="AE75"/>
  <c r="AE4"/>
  <c r="AE51"/>
  <c r="AE56"/>
  <c r="AE40"/>
  <c r="AE17"/>
  <c r="AE33"/>
  <c r="AE64"/>
  <c r="AE105"/>
  <c r="Z105"/>
  <c r="AA105" s="1"/>
  <c r="X105"/>
  <c r="AC25"/>
  <c r="AE87"/>
  <c r="AE3"/>
  <c r="AE38"/>
  <c r="R9"/>
  <c r="X9" s="1"/>
  <c r="R11"/>
  <c r="AE11" s="1"/>
  <c r="AE65"/>
  <c r="Z65"/>
  <c r="AE45"/>
  <c r="Z45"/>
  <c r="Q24"/>
  <c r="Q65"/>
  <c r="AE76"/>
  <c r="AE110"/>
  <c r="AE18"/>
  <c r="Q18"/>
  <c r="AD18" s="1"/>
  <c r="Q63"/>
  <c r="X63" s="1"/>
  <c r="P19"/>
  <c r="AD19" s="1"/>
  <c r="AB60"/>
  <c r="AC40"/>
  <c r="AD49"/>
  <c r="AD45"/>
  <c r="X45"/>
  <c r="Y45"/>
  <c r="P14"/>
  <c r="AD33"/>
  <c r="P24"/>
  <c r="P4"/>
  <c r="AD4" s="1"/>
  <c r="AC3"/>
  <c r="AC87"/>
  <c r="AC75"/>
  <c r="AC64"/>
  <c r="AC79"/>
  <c r="AC71"/>
  <c r="AB100"/>
  <c r="AD75"/>
  <c r="AD38"/>
  <c r="AD42"/>
  <c r="AE31"/>
  <c r="Y42"/>
  <c r="AD8"/>
  <c r="AD20"/>
  <c r="AD40"/>
  <c r="AE60"/>
  <c r="AD3"/>
  <c r="AD110"/>
  <c r="AD56"/>
  <c r="AD87"/>
  <c r="AD17"/>
  <c r="AD11"/>
  <c r="AD64"/>
  <c r="AD60"/>
  <c r="AE20"/>
  <c r="AD79"/>
  <c r="AD71"/>
  <c r="AD25"/>
  <c r="AD51"/>
  <c r="AD53"/>
  <c r="AD100"/>
  <c r="AE53"/>
  <c r="Y100"/>
  <c r="AD76"/>
  <c r="AD31"/>
  <c r="AB56"/>
  <c r="Z76"/>
  <c r="AC8"/>
  <c r="AC56"/>
  <c r="N20"/>
  <c r="AC20" s="1"/>
  <c r="AC4"/>
  <c r="AC110"/>
  <c r="N7"/>
  <c r="AC7" s="1"/>
  <c r="Z42"/>
  <c r="AC42"/>
  <c r="X42"/>
  <c r="Z53"/>
  <c r="AC51"/>
  <c r="AC53"/>
  <c r="AB79"/>
  <c r="AC17"/>
  <c r="AC49"/>
  <c r="AC82"/>
  <c r="AC31"/>
  <c r="AC76"/>
  <c r="M39"/>
  <c r="AC39" s="1"/>
  <c r="M11"/>
  <c r="AC11" s="1"/>
  <c r="M35"/>
  <c r="Z35" s="1"/>
  <c r="AC508"/>
  <c r="Z56"/>
  <c r="M18"/>
  <c r="AC18" s="1"/>
  <c r="Z33"/>
  <c r="AC100"/>
  <c r="Z100"/>
  <c r="X100"/>
  <c r="Z51"/>
  <c r="Y79"/>
  <c r="Y3"/>
  <c r="Y60"/>
  <c r="Y38"/>
  <c r="AB40"/>
  <c r="AB18"/>
  <c r="Y40"/>
  <c r="AB75"/>
  <c r="L71"/>
  <c r="X71" s="1"/>
  <c r="AB31"/>
  <c r="Y31"/>
  <c r="AB38"/>
  <c r="AB4"/>
  <c r="AB11"/>
  <c r="L53"/>
  <c r="AB53" s="1"/>
  <c r="AB49"/>
  <c r="AB33"/>
  <c r="L25"/>
  <c r="X25" s="1"/>
  <c r="AB3"/>
  <c r="AB64"/>
  <c r="AB17"/>
  <c r="AB87"/>
  <c r="AB110"/>
  <c r="K14"/>
  <c r="AB14" s="1"/>
  <c r="K19"/>
  <c r="AB19" s="1"/>
  <c r="Y87"/>
  <c r="K24"/>
  <c r="AB24" s="1"/>
  <c r="K76"/>
  <c r="AB76" s="1"/>
  <c r="Y11"/>
  <c r="Y49"/>
  <c r="K51"/>
  <c r="AB51" s="1"/>
  <c r="Y17"/>
  <c r="Y110"/>
  <c r="Y8"/>
  <c r="Y20"/>
  <c r="Z4"/>
  <c r="Z110"/>
  <c r="X110"/>
  <c r="Z31"/>
  <c r="X31"/>
  <c r="Z60"/>
  <c r="X60"/>
  <c r="I39"/>
  <c r="I93"/>
  <c r="X93" s="1"/>
  <c r="I73"/>
  <c r="X73" s="1"/>
  <c r="Z75"/>
  <c r="I38"/>
  <c r="X38" s="1"/>
  <c r="Z64"/>
  <c r="I8"/>
  <c r="Z25"/>
  <c r="Z71"/>
  <c r="H524"/>
  <c r="H53"/>
  <c r="H596"/>
  <c r="H51"/>
  <c r="H433"/>
  <c r="X433" s="1"/>
  <c r="H56"/>
  <c r="Y33"/>
  <c r="X33"/>
  <c r="H19"/>
  <c r="H75"/>
  <c r="X75" s="1"/>
  <c r="H13"/>
  <c r="H68"/>
  <c r="Z40"/>
  <c r="X40"/>
  <c r="Z79"/>
  <c r="X79"/>
  <c r="Z3"/>
  <c r="X3"/>
  <c r="Z17"/>
  <c r="X17"/>
  <c r="F574"/>
  <c r="F49"/>
  <c r="Z87"/>
  <c r="X87"/>
  <c r="F601"/>
  <c r="F8"/>
  <c r="F7"/>
  <c r="AB278"/>
  <c r="X64"/>
  <c r="Y64"/>
  <c r="AB500"/>
  <c r="AC595"/>
  <c r="AC9"/>
  <c r="AC230"/>
  <c r="AC377"/>
  <c r="AC169"/>
  <c r="AB377"/>
  <c r="AC525"/>
  <c r="Y102"/>
  <c r="AB80"/>
  <c r="Y595"/>
  <c r="AB327"/>
  <c r="Y508"/>
  <c r="Y407"/>
  <c r="AD629"/>
  <c r="AD595"/>
  <c r="AC407"/>
  <c r="AC629"/>
  <c r="AC102"/>
  <c r="AC500"/>
  <c r="AC327"/>
  <c r="AD9"/>
  <c r="AB102"/>
  <c r="AD102"/>
  <c r="AB9"/>
  <c r="Y629"/>
  <c r="AD525"/>
  <c r="AB169"/>
  <c r="AB407"/>
  <c r="AB629"/>
  <c r="AB525"/>
  <c r="AB508"/>
  <c r="Y9"/>
  <c r="AD508"/>
  <c r="AB595"/>
  <c r="Y525"/>
  <c r="AD407"/>
  <c r="AB230"/>
  <c r="AE94"/>
  <c r="V88"/>
  <c r="X88" s="1"/>
  <c r="V7"/>
  <c r="Z175"/>
  <c r="U290"/>
  <c r="U14"/>
  <c r="AE167"/>
  <c r="S539"/>
  <c r="AE539" s="1"/>
  <c r="S629"/>
  <c r="AB175"/>
  <c r="I331"/>
  <c r="Z331" s="1"/>
  <c r="Z508"/>
  <c r="X508"/>
  <c r="AE508"/>
  <c r="Z407"/>
  <c r="X407"/>
  <c r="AE407"/>
  <c r="Z595"/>
  <c r="X595"/>
  <c r="AE595"/>
  <c r="AE39"/>
  <c r="AE175"/>
  <c r="S500"/>
  <c r="AE500" s="1"/>
  <c r="S601"/>
  <c r="AE601" s="1"/>
  <c r="AE98"/>
  <c r="AE278"/>
  <c r="AE80"/>
  <c r="S7"/>
  <c r="AE7" s="1"/>
  <c r="AE499"/>
  <c r="AE83"/>
  <c r="AE327"/>
  <c r="R82"/>
  <c r="AE82" s="1"/>
  <c r="R603"/>
  <c r="Z603" s="1"/>
  <c r="R525"/>
  <c r="R574"/>
  <c r="AE574" s="1"/>
  <c r="AD167"/>
  <c r="AE169"/>
  <c r="Z169"/>
  <c r="AE377"/>
  <c r="Z377"/>
  <c r="AE230"/>
  <c r="Z230"/>
  <c r="Q14"/>
  <c r="Q230"/>
  <c r="AD39"/>
  <c r="Q406"/>
  <c r="AD406" s="1"/>
  <c r="Q169"/>
  <c r="AD82"/>
  <c r="Q13"/>
  <c r="AD499"/>
  <c r="Q596"/>
  <c r="AD596" s="1"/>
  <c r="AD175"/>
  <c r="AC624"/>
  <c r="AD377"/>
  <c r="Y377"/>
  <c r="X377"/>
  <c r="Y175"/>
  <c r="Y80"/>
  <c r="AD80"/>
  <c r="AD273"/>
  <c r="AD278"/>
  <c r="Y278"/>
  <c r="Y500"/>
  <c r="AD500"/>
  <c r="AD327"/>
  <c r="Y327"/>
  <c r="Z327"/>
  <c r="X327"/>
  <c r="N196"/>
  <c r="AC196" s="1"/>
  <c r="N278"/>
  <c r="Z499"/>
  <c r="AC499"/>
  <c r="AC167"/>
  <c r="AC175"/>
  <c r="AC80"/>
  <c r="X80"/>
  <c r="Z80"/>
  <c r="AB39"/>
  <c r="AE655"/>
  <c r="Z167"/>
  <c r="Y82"/>
  <c r="AB82"/>
  <c r="K405"/>
  <c r="AB405" s="1"/>
  <c r="Y499"/>
  <c r="AB499"/>
  <c r="AB402"/>
  <c r="Y39"/>
  <c r="AB167"/>
  <c r="X167"/>
  <c r="Y167"/>
  <c r="AD94"/>
  <c r="AB68"/>
  <c r="AB596"/>
  <c r="AD47"/>
  <c r="AB94"/>
  <c r="AB655"/>
  <c r="H405"/>
  <c r="AB47"/>
  <c r="AE108"/>
  <c r="AC47"/>
  <c r="X175"/>
  <c r="X499"/>
  <c r="AB108"/>
  <c r="AC94"/>
  <c r="AD108"/>
  <c r="AC108"/>
  <c r="I241"/>
  <c r="I574"/>
  <c r="I32"/>
  <c r="I601"/>
  <c r="Y108"/>
  <c r="AE273"/>
  <c r="I108"/>
  <c r="X108" s="1"/>
  <c r="I7"/>
  <c r="AB273"/>
  <c r="AE47"/>
  <c r="Y94"/>
  <c r="X94"/>
  <c r="AC596"/>
  <c r="Z94"/>
  <c r="AC655"/>
  <c r="AD655"/>
  <c r="H47"/>
  <c r="X47" s="1"/>
  <c r="AC273"/>
  <c r="Z47"/>
  <c r="H24"/>
  <c r="H14"/>
  <c r="H208"/>
  <c r="Y208" s="1"/>
  <c r="H434"/>
  <c r="H290"/>
  <c r="F32"/>
  <c r="E296"/>
  <c r="X296" s="1"/>
  <c r="E273"/>
  <c r="X273" s="1"/>
  <c r="F262"/>
  <c r="Z262" s="1"/>
  <c r="E142"/>
  <c r="X142" s="1"/>
  <c r="F241"/>
  <c r="E655"/>
  <c r="Y655" s="1"/>
  <c r="F624"/>
  <c r="X624" s="1"/>
  <c r="E524"/>
  <c r="E14"/>
  <c r="E621"/>
  <c r="X621" s="1"/>
  <c r="E551"/>
  <c r="X551" s="1"/>
  <c r="F562"/>
  <c r="X562" s="1"/>
  <c r="E596"/>
  <c r="E19"/>
  <c r="F5"/>
  <c r="Z5" s="1"/>
  <c r="F208"/>
  <c r="Z208" s="1"/>
  <c r="E247"/>
  <c r="X247" s="1"/>
  <c r="E83"/>
  <c r="X83" s="1"/>
  <c r="E405"/>
  <c r="AC68"/>
  <c r="Z273"/>
  <c r="AD68"/>
  <c r="Z655"/>
  <c r="AE596"/>
  <c r="Z596"/>
  <c r="E68"/>
  <c r="AE68"/>
  <c r="Z68"/>
  <c r="AC262"/>
  <c r="AB262"/>
  <c r="AB208"/>
  <c r="AD262"/>
  <c r="Y262"/>
  <c r="AE262"/>
  <c r="AB176"/>
  <c r="AB241"/>
  <c r="AB83"/>
  <c r="E24"/>
  <c r="AC83"/>
  <c r="AB625"/>
  <c r="AE208"/>
  <c r="AD208"/>
  <c r="AC562"/>
  <c r="AC208"/>
  <c r="AC241"/>
  <c r="AC625"/>
  <c r="Y625"/>
  <c r="X625"/>
  <c r="AD625"/>
  <c r="Z625"/>
  <c r="AB562"/>
  <c r="AE625"/>
  <c r="AC176"/>
  <c r="AD402"/>
  <c r="AC402"/>
  <c r="AD562"/>
  <c r="Y562"/>
  <c r="AE562"/>
  <c r="AD241"/>
  <c r="Y241"/>
  <c r="AE402"/>
  <c r="AE241"/>
  <c r="Y402"/>
  <c r="X402"/>
  <c r="Z402"/>
  <c r="AD176"/>
  <c r="E176"/>
  <c r="AE176"/>
  <c r="Z176"/>
  <c r="Z83"/>
  <c r="AD83"/>
  <c r="E434"/>
  <c r="AB490"/>
  <c r="AE585"/>
  <c r="E290"/>
  <c r="AC73"/>
  <c r="AE73"/>
  <c r="AD73"/>
  <c r="AB73"/>
  <c r="Y73"/>
  <c r="AE567"/>
  <c r="AE490"/>
  <c r="AE639"/>
  <c r="AC490"/>
  <c r="AC585"/>
  <c r="Z490"/>
  <c r="AB585"/>
  <c r="Y490"/>
  <c r="X490"/>
  <c r="AD490"/>
  <c r="Z639"/>
  <c r="AC199"/>
  <c r="AD585"/>
  <c r="Y585"/>
  <c r="X585"/>
  <c r="AB199"/>
  <c r="AC639"/>
  <c r="Z585"/>
  <c r="AB639"/>
  <c r="AB567"/>
  <c r="Y639"/>
  <c r="X639"/>
  <c r="AD639"/>
  <c r="AE199"/>
  <c r="Y199"/>
  <c r="X199"/>
  <c r="Z199"/>
  <c r="AD199"/>
  <c r="AC567"/>
  <c r="AB362"/>
  <c r="Y567"/>
  <c r="X567"/>
  <c r="Z567"/>
  <c r="AD567"/>
  <c r="AE13"/>
  <c r="AD98"/>
  <c r="AC93"/>
  <c r="AC98"/>
  <c r="AC601"/>
  <c r="AC406"/>
  <c r="AC13"/>
  <c r="AB98"/>
  <c r="AB447"/>
  <c r="AB579"/>
  <c r="AB287"/>
  <c r="AB341"/>
  <c r="Y98"/>
  <c r="X98"/>
  <c r="Z98"/>
  <c r="AB35"/>
  <c r="AB7"/>
  <c r="AB448"/>
  <c r="AB88"/>
  <c r="AB539"/>
  <c r="AC63"/>
  <c r="AE418"/>
  <c r="AB13"/>
  <c r="Z13"/>
  <c r="AB86"/>
  <c r="AD620"/>
  <c r="Y539"/>
  <c r="AD539"/>
  <c r="AB63"/>
  <c r="AC539"/>
  <c r="AB406"/>
  <c r="AE325"/>
  <c r="AE406"/>
  <c r="AE63"/>
  <c r="Z63"/>
  <c r="Z406"/>
  <c r="P405"/>
  <c r="AD405" s="1"/>
  <c r="AC192"/>
  <c r="AD329"/>
  <c r="AD579"/>
  <c r="AD651"/>
  <c r="AD88"/>
  <c r="AD341"/>
  <c r="AD86"/>
  <c r="AE579"/>
  <c r="AC86"/>
  <c r="AC296"/>
  <c r="Z192"/>
  <c r="AE341"/>
  <c r="AC341"/>
  <c r="AB142"/>
  <c r="AB296"/>
  <c r="AD287"/>
  <c r="AE88"/>
  <c r="AB329"/>
  <c r="Z579"/>
  <c r="AC142"/>
  <c r="Y86"/>
  <c r="Y341"/>
  <c r="AE401"/>
  <c r="AB401"/>
  <c r="AE192"/>
  <c r="AE287"/>
  <c r="AE329"/>
  <c r="AD448"/>
  <c r="X341"/>
  <c r="AB192"/>
  <c r="AC88"/>
  <c r="AE142"/>
  <c r="AE86"/>
  <c r="AC579"/>
  <c r="Y88"/>
  <c r="Y579"/>
  <c r="X579"/>
  <c r="Y192"/>
  <c r="X192"/>
  <c r="AC287"/>
  <c r="AD192"/>
  <c r="Z287"/>
  <c r="Z341"/>
  <c r="X287"/>
  <c r="Y287"/>
  <c r="Z329"/>
  <c r="Y401"/>
  <c r="X401"/>
  <c r="Z401"/>
  <c r="AD401"/>
  <c r="AC401"/>
  <c r="AE448"/>
  <c r="Z448"/>
  <c r="Y329"/>
  <c r="X329"/>
  <c r="AC448"/>
  <c r="X448"/>
  <c r="Y448"/>
  <c r="AC329"/>
  <c r="X86"/>
  <c r="Z86"/>
  <c r="Z296"/>
  <c r="AE296"/>
  <c r="AD247"/>
  <c r="AC14"/>
  <c r="AE315"/>
  <c r="AC315"/>
  <c r="AC621"/>
  <c r="Z621"/>
  <c r="AE621"/>
  <c r="AD296"/>
  <c r="Z142"/>
  <c r="AB290"/>
  <c r="AB621"/>
  <c r="AE447"/>
  <c r="AD621"/>
  <c r="AD142"/>
  <c r="AC405"/>
  <c r="AE247"/>
  <c r="AB486"/>
  <c r="AE551"/>
  <c r="AC24"/>
  <c r="AB247"/>
  <c r="AD196"/>
  <c r="AB524"/>
  <c r="AC19"/>
  <c r="AE290"/>
  <c r="AE14"/>
  <c r="AE24"/>
  <c r="Z24"/>
  <c r="AE19"/>
  <c r="Z19"/>
  <c r="Z14"/>
  <c r="AD117"/>
  <c r="AC117"/>
  <c r="Z117"/>
  <c r="AB117"/>
  <c r="Y117"/>
  <c r="X117"/>
  <c r="AE117"/>
  <c r="AE405"/>
  <c r="AD486"/>
  <c r="AB551"/>
  <c r="AD447"/>
  <c r="AC418"/>
  <c r="AC247"/>
  <c r="AC447"/>
  <c r="AE651"/>
  <c r="AC290"/>
  <c r="AB661"/>
  <c r="AD661"/>
  <c r="AE661"/>
  <c r="AD315"/>
  <c r="Z551"/>
  <c r="Z524"/>
  <c r="Z290"/>
  <c r="AB418"/>
  <c r="AE196"/>
  <c r="Y651"/>
  <c r="AE524"/>
  <c r="AC551"/>
  <c r="Z418"/>
  <c r="AE434"/>
  <c r="AB434"/>
  <c r="AC524"/>
  <c r="AD524"/>
  <c r="AD551"/>
  <c r="Z651"/>
  <c r="AB651"/>
  <c r="AC651"/>
  <c r="X651"/>
  <c r="Y661"/>
  <c r="Z447"/>
  <c r="AD601"/>
  <c r="AB315"/>
  <c r="AD290"/>
  <c r="X447"/>
  <c r="Y447"/>
  <c r="AC661"/>
  <c r="Z315"/>
  <c r="AD418"/>
  <c r="AE5"/>
  <c r="AB93"/>
  <c r="Y418"/>
  <c r="Z405"/>
  <c r="AC325"/>
  <c r="Z247"/>
  <c r="X418"/>
  <c r="AE433"/>
  <c r="AE486"/>
  <c r="Z486"/>
  <c r="Z433"/>
  <c r="AD433"/>
  <c r="AC433"/>
  <c r="AB433"/>
  <c r="AC486"/>
  <c r="AE93"/>
  <c r="AB196"/>
  <c r="Z661"/>
  <c r="Y315"/>
  <c r="X315"/>
  <c r="AD434"/>
  <c r="Y486"/>
  <c r="X486"/>
  <c r="AE35"/>
  <c r="Z434"/>
  <c r="X661"/>
  <c r="AB624"/>
  <c r="AB601"/>
  <c r="AC434"/>
  <c r="Y196"/>
  <c r="AD93"/>
  <c r="AB325"/>
  <c r="Y601"/>
  <c r="AE624"/>
  <c r="AE362"/>
  <c r="AB603"/>
  <c r="Y93"/>
  <c r="AD624"/>
  <c r="Y624"/>
  <c r="AD5"/>
  <c r="AC5"/>
  <c r="AC574"/>
  <c r="AC620"/>
  <c r="AD35"/>
  <c r="Y35"/>
  <c r="AD7"/>
  <c r="Y7"/>
  <c r="AD603"/>
  <c r="Y603"/>
  <c r="AB32"/>
  <c r="Z325"/>
  <c r="AC603"/>
  <c r="Y32"/>
  <c r="AD325"/>
  <c r="AC454"/>
  <c r="Y325"/>
  <c r="X325"/>
  <c r="AE620"/>
  <c r="AE32"/>
  <c r="AC362"/>
  <c r="AC32"/>
  <c r="AE331"/>
  <c r="AD32"/>
  <c r="AD362"/>
  <c r="Z362"/>
  <c r="Y362"/>
  <c r="X362"/>
  <c r="AE454"/>
  <c r="X620"/>
  <c r="AC331"/>
  <c r="AD331"/>
  <c r="Y331"/>
  <c r="AB331"/>
  <c r="AB5"/>
  <c r="Y5"/>
  <c r="AD574"/>
  <c r="AB454"/>
  <c r="AB620"/>
  <c r="Y620"/>
  <c r="AD454"/>
  <c r="Z620"/>
  <c r="Z454"/>
  <c r="Y454"/>
  <c r="X454"/>
  <c r="AB574"/>
  <c r="Y574"/>
  <c r="T642"/>
  <c r="S642"/>
  <c r="Q642"/>
  <c r="N642"/>
  <c r="L642"/>
  <c r="O642"/>
  <c r="L207"/>
  <c r="T443"/>
  <c r="Q443"/>
  <c r="N443"/>
  <c r="L443"/>
  <c r="O443"/>
  <c r="T404"/>
  <c r="Q404"/>
  <c r="L404"/>
  <c r="O404"/>
  <c r="T248"/>
  <c r="S248"/>
  <c r="Q248"/>
  <c r="L248"/>
  <c r="O248"/>
  <c r="T203"/>
  <c r="S203"/>
  <c r="N203"/>
  <c r="L203"/>
  <c r="O203"/>
  <c r="T162"/>
  <c r="S162"/>
  <c r="N162"/>
  <c r="L162"/>
  <c r="O162"/>
  <c r="Q607"/>
  <c r="S404"/>
  <c r="N404"/>
  <c r="T249"/>
  <c r="Q249"/>
  <c r="N249"/>
  <c r="L249"/>
  <c r="O249"/>
  <c r="S249"/>
  <c r="Q203"/>
  <c r="N248"/>
  <c r="Q162"/>
  <c r="T207"/>
  <c r="S207"/>
  <c r="N207"/>
  <c r="O207"/>
  <c r="T181"/>
  <c r="S181"/>
  <c r="Q181"/>
  <c r="N181"/>
  <c r="L181"/>
  <c r="O181"/>
  <c r="T607"/>
  <c r="S607"/>
  <c r="N607"/>
  <c r="O607"/>
  <c r="J249"/>
  <c r="R443"/>
  <c r="AE443" s="1"/>
  <c r="E443"/>
  <c r="F443"/>
  <c r="G443"/>
  <c r="K443"/>
  <c r="M443"/>
  <c r="I443"/>
  <c r="V443"/>
  <c r="E249"/>
  <c r="K249"/>
  <c r="G249"/>
  <c r="I249"/>
  <c r="M249"/>
  <c r="F249"/>
  <c r="V249"/>
  <c r="L1" i="10"/>
  <c r="F162" i="1"/>
  <c r="R162"/>
  <c r="W162"/>
  <c r="E162"/>
  <c r="M162"/>
  <c r="U162"/>
  <c r="I162"/>
  <c r="G162"/>
  <c r="V162"/>
  <c r="E203"/>
  <c r="F203"/>
  <c r="K203"/>
  <c r="M203"/>
  <c r="G203"/>
  <c r="I203"/>
  <c r="R203"/>
  <c r="V203"/>
  <c r="E207"/>
  <c r="F207"/>
  <c r="F607"/>
  <c r="F404"/>
  <c r="E607"/>
  <c r="E181"/>
  <c r="E642"/>
  <c r="E404"/>
  <c r="E248"/>
  <c r="V248"/>
  <c r="R248"/>
  <c r="F248"/>
  <c r="V404"/>
  <c r="G404"/>
  <c r="I248"/>
  <c r="G248"/>
  <c r="L1" i="9"/>
  <c r="I404" i="1"/>
  <c r="R607"/>
  <c r="R207"/>
  <c r="G607"/>
  <c r="V207"/>
  <c r="M207"/>
  <c r="V607"/>
  <c r="M607"/>
  <c r="I607"/>
  <c r="I207"/>
  <c r="G207"/>
  <c r="V181"/>
  <c r="R181"/>
  <c r="M181"/>
  <c r="V642"/>
  <c r="R642"/>
  <c r="M642"/>
  <c r="I181"/>
  <c r="I642"/>
  <c r="F642"/>
  <c r="G642"/>
  <c r="F181"/>
  <c r="G181"/>
  <c r="L1" i="8"/>
  <c r="W248" i="1"/>
  <c r="L1" i="7"/>
  <c r="L1" i="6"/>
  <c r="L1" i="5"/>
  <c r="L1" i="4"/>
  <c r="J248" i="1"/>
  <c r="L1" i="2"/>
  <c r="A293" i="1"/>
  <c r="D293"/>
  <c r="D355"/>
  <c r="D158"/>
  <c r="D335"/>
  <c r="D381"/>
  <c r="D389"/>
  <c r="D150"/>
  <c r="D96"/>
  <c r="D27"/>
  <c r="D394"/>
  <c r="D577"/>
  <c r="D29"/>
  <c r="D6"/>
  <c r="D510"/>
  <c r="D602"/>
  <c r="D12"/>
  <c r="D517"/>
  <c r="D550"/>
  <c r="D644"/>
  <c r="D269"/>
  <c r="D21"/>
  <c r="D616"/>
  <c r="D643"/>
  <c r="D309"/>
  <c r="D623"/>
  <c r="D179"/>
  <c r="D294"/>
  <c r="D74"/>
  <c r="D397"/>
  <c r="D458"/>
  <c r="D511"/>
  <c r="D532"/>
  <c r="D67"/>
  <c r="D182"/>
  <c r="D124"/>
  <c r="D147"/>
  <c r="D43"/>
  <c r="D197"/>
  <c r="D311"/>
  <c r="D323"/>
  <c r="D70"/>
  <c r="D395"/>
  <c r="D432"/>
  <c r="D34"/>
  <c r="D435"/>
  <c r="D460"/>
  <c r="D470"/>
  <c r="D78"/>
  <c r="D484"/>
  <c r="D497"/>
  <c r="D523"/>
  <c r="D62"/>
  <c r="D55"/>
  <c r="D566"/>
  <c r="D109"/>
  <c r="D650"/>
  <c r="D654"/>
  <c r="D114"/>
  <c r="D115"/>
  <c r="D116"/>
  <c r="D127"/>
  <c r="D134"/>
  <c r="D137"/>
  <c r="D141"/>
  <c r="D144"/>
  <c r="D149"/>
  <c r="D151"/>
  <c r="D155"/>
  <c r="D157"/>
  <c r="D160"/>
  <c r="D165"/>
  <c r="D168"/>
  <c r="D172"/>
  <c r="D173"/>
  <c r="D177"/>
  <c r="D186"/>
  <c r="D193"/>
  <c r="D201"/>
  <c r="D204"/>
  <c r="D215"/>
  <c r="D57"/>
  <c r="D219"/>
  <c r="D69"/>
  <c r="D220"/>
  <c r="D221"/>
  <c r="D226"/>
  <c r="D231"/>
  <c r="D232"/>
  <c r="D239"/>
  <c r="D242"/>
  <c r="D243"/>
  <c r="D244"/>
  <c r="D250"/>
  <c r="D252"/>
  <c r="D253"/>
  <c r="D92"/>
  <c r="D258"/>
  <c r="D259"/>
  <c r="D266"/>
  <c r="D268"/>
  <c r="D275"/>
  <c r="D280"/>
  <c r="D281"/>
  <c r="D282"/>
  <c r="D283"/>
  <c r="D284"/>
  <c r="D295"/>
  <c r="D299"/>
  <c r="D307"/>
  <c r="D312"/>
  <c r="D314"/>
  <c r="D97"/>
  <c r="D23"/>
  <c r="D316"/>
  <c r="D318"/>
  <c r="D319"/>
  <c r="D320"/>
  <c r="D328"/>
  <c r="D330"/>
  <c r="D334"/>
  <c r="D336"/>
  <c r="D337"/>
  <c r="D340"/>
  <c r="D344"/>
  <c r="D347"/>
  <c r="D348"/>
  <c r="D349"/>
  <c r="D350"/>
  <c r="D353"/>
  <c r="D358"/>
  <c r="D363"/>
  <c r="D365"/>
  <c r="D368"/>
  <c r="D371"/>
  <c r="D375"/>
  <c r="D376"/>
  <c r="D380"/>
  <c r="D383"/>
  <c r="D385"/>
  <c r="D392"/>
  <c r="D408"/>
  <c r="D409"/>
  <c r="D410"/>
  <c r="D415"/>
  <c r="D422"/>
  <c r="D424"/>
  <c r="D425"/>
  <c r="D426"/>
  <c r="D429"/>
  <c r="D430"/>
  <c r="D431"/>
  <c r="D437"/>
  <c r="D438"/>
  <c r="D446"/>
  <c r="D450"/>
  <c r="D452"/>
  <c r="D456"/>
  <c r="D457"/>
  <c r="D461"/>
  <c r="D463"/>
  <c r="D464"/>
  <c r="D466"/>
  <c r="D471"/>
  <c r="D479"/>
  <c r="D488"/>
  <c r="D506"/>
  <c r="D507"/>
  <c r="D513"/>
  <c r="D514"/>
  <c r="D516"/>
  <c r="D518"/>
  <c r="D520"/>
  <c r="D522"/>
  <c r="D531"/>
  <c r="D533"/>
  <c r="D535"/>
  <c r="D107"/>
  <c r="D536"/>
  <c r="D537"/>
  <c r="D546"/>
  <c r="D547"/>
  <c r="D548"/>
  <c r="D549"/>
  <c r="D555"/>
  <c r="D556"/>
  <c r="D557"/>
  <c r="D558"/>
  <c r="D559"/>
  <c r="D561"/>
  <c r="D565"/>
  <c r="D572"/>
  <c r="D583"/>
  <c r="D588"/>
  <c r="D589"/>
  <c r="D593"/>
  <c r="D599"/>
  <c r="D608"/>
  <c r="D610"/>
  <c r="D614"/>
  <c r="D617"/>
  <c r="D622"/>
  <c r="D628"/>
  <c r="D636"/>
  <c r="D637"/>
  <c r="D638"/>
  <c r="D112"/>
  <c r="D646"/>
  <c r="D647"/>
  <c r="D649"/>
  <c r="D50"/>
  <c r="D656"/>
  <c r="D660"/>
  <c r="D663"/>
  <c r="D234"/>
  <c r="D634"/>
  <c r="D189"/>
  <c r="D477"/>
  <c r="D84"/>
  <c r="D427"/>
  <c r="D66"/>
  <c r="D645"/>
  <c r="D119"/>
  <c r="D30"/>
  <c r="D213"/>
  <c r="D159"/>
  <c r="D367"/>
  <c r="D529"/>
  <c r="D592"/>
  <c r="D10"/>
  <c r="D16"/>
  <c r="D210"/>
  <c r="D28"/>
  <c r="D90"/>
  <c r="D403"/>
  <c r="D48"/>
  <c r="D37"/>
  <c r="D178"/>
  <c r="D372"/>
  <c r="D357"/>
  <c r="D103"/>
  <c r="D135"/>
  <c r="D146"/>
  <c r="D154"/>
  <c r="D72"/>
  <c r="D91"/>
  <c r="D246"/>
  <c r="D22"/>
  <c r="D58"/>
  <c r="D366"/>
  <c r="D382"/>
  <c r="D444"/>
  <c r="D483"/>
  <c r="D509"/>
  <c r="D512"/>
  <c r="D597"/>
  <c r="D618"/>
  <c r="D626"/>
  <c r="D212"/>
  <c r="D361"/>
  <c r="D132"/>
  <c r="D85"/>
  <c r="D224"/>
  <c r="D263"/>
  <c r="D292"/>
  <c r="D333"/>
  <c r="D101"/>
  <c r="D81"/>
  <c r="D449"/>
  <c r="D462"/>
  <c r="D104"/>
  <c r="D493"/>
  <c r="D503"/>
  <c r="D519"/>
  <c r="D106"/>
  <c r="D528"/>
  <c r="D54"/>
  <c r="D564"/>
  <c r="D598"/>
  <c r="D632"/>
  <c r="D633"/>
  <c r="D635"/>
  <c r="D648"/>
  <c r="D113"/>
  <c r="D118"/>
  <c r="D120"/>
  <c r="D121"/>
  <c r="D122"/>
  <c r="D123"/>
  <c r="D125"/>
  <c r="D126"/>
  <c r="D128"/>
  <c r="D129"/>
  <c r="D130"/>
  <c r="D131"/>
  <c r="D133"/>
  <c r="D136"/>
  <c r="D138"/>
  <c r="D139"/>
  <c r="D140"/>
  <c r="D143"/>
  <c r="D145"/>
  <c r="D148"/>
  <c r="D152"/>
  <c r="D153"/>
  <c r="D156"/>
  <c r="D161"/>
  <c r="D163"/>
  <c r="D164"/>
  <c r="D166"/>
  <c r="D170"/>
  <c r="D171"/>
  <c r="D174"/>
  <c r="D180"/>
  <c r="D183"/>
  <c r="D184"/>
  <c r="D185"/>
  <c r="D187"/>
  <c r="D188"/>
  <c r="D190"/>
  <c r="D191"/>
  <c r="D194"/>
  <c r="D195"/>
  <c r="D198"/>
  <c r="D200"/>
  <c r="D202"/>
  <c r="D205"/>
  <c r="D206"/>
  <c r="D89"/>
  <c r="D209"/>
  <c r="D211"/>
  <c r="D214"/>
  <c r="D216"/>
  <c r="D217"/>
  <c r="D218"/>
  <c r="D222"/>
  <c r="D223"/>
  <c r="D225"/>
  <c r="D227"/>
  <c r="D228"/>
  <c r="D229"/>
  <c r="D233"/>
  <c r="D52"/>
  <c r="D235"/>
  <c r="D236"/>
  <c r="D237"/>
  <c r="D238"/>
  <c r="D240"/>
  <c r="D245"/>
  <c r="D251"/>
  <c r="D254"/>
  <c r="D255"/>
  <c r="D256"/>
  <c r="D257"/>
  <c r="D260"/>
  <c r="D261"/>
  <c r="D264"/>
  <c r="D265"/>
  <c r="D267"/>
  <c r="D270"/>
  <c r="D271"/>
  <c r="D272"/>
  <c r="D274"/>
  <c r="D276"/>
  <c r="D277"/>
  <c r="D279"/>
  <c r="D285"/>
  <c r="D286"/>
  <c r="D288"/>
  <c r="D289"/>
  <c r="D291"/>
  <c r="D297"/>
  <c r="D44"/>
  <c r="D298"/>
  <c r="D300"/>
  <c r="D301"/>
  <c r="D302"/>
  <c r="D303"/>
  <c r="D304"/>
  <c r="D305"/>
  <c r="D306"/>
  <c r="D308"/>
  <c r="D310"/>
  <c r="D95"/>
  <c r="D313"/>
  <c r="D317"/>
  <c r="D321"/>
  <c r="D322"/>
  <c r="D324"/>
  <c r="D326"/>
  <c r="D332"/>
  <c r="D338"/>
  <c r="D339"/>
  <c r="D99"/>
  <c r="D342"/>
  <c r="D343"/>
  <c r="D345"/>
  <c r="D346"/>
  <c r="D351"/>
  <c r="D352"/>
  <c r="D354"/>
  <c r="D356"/>
  <c r="D359"/>
  <c r="D360"/>
  <c r="D364"/>
  <c r="D369"/>
  <c r="D370"/>
  <c r="D373"/>
  <c r="D374"/>
  <c r="D378"/>
  <c r="D379"/>
  <c r="D384"/>
  <c r="D386"/>
  <c r="D387"/>
  <c r="D388"/>
  <c r="D390"/>
  <c r="D391"/>
  <c r="D393"/>
  <c r="D15"/>
  <c r="D396"/>
  <c r="D398"/>
  <c r="D399"/>
  <c r="D400"/>
  <c r="D411"/>
  <c r="D412"/>
  <c r="D413"/>
  <c r="D414"/>
  <c r="D416"/>
  <c r="D417"/>
  <c r="D419"/>
  <c r="D420"/>
  <c r="D421"/>
  <c r="D423"/>
  <c r="D428"/>
  <c r="D41"/>
  <c r="D46"/>
  <c r="D436"/>
  <c r="D439"/>
  <c r="D440"/>
  <c r="D441"/>
  <c r="D442"/>
  <c r="D445"/>
  <c r="D451"/>
  <c r="D453"/>
  <c r="D455"/>
  <c r="D459"/>
  <c r="D465"/>
  <c r="D467"/>
  <c r="D468"/>
  <c r="D469"/>
  <c r="D472"/>
  <c r="D473"/>
  <c r="D474"/>
  <c r="D77"/>
  <c r="D475"/>
  <c r="D476"/>
  <c r="D478"/>
  <c r="D480"/>
  <c r="D481"/>
  <c r="D482"/>
  <c r="D485"/>
  <c r="D487"/>
  <c r="D489"/>
  <c r="D491"/>
  <c r="D492"/>
  <c r="D494"/>
  <c r="D495"/>
  <c r="D496"/>
  <c r="D498"/>
  <c r="D501"/>
  <c r="D502"/>
  <c r="D504"/>
  <c r="D505"/>
  <c r="D515"/>
  <c r="D521"/>
  <c r="D526"/>
  <c r="D527"/>
  <c r="D530"/>
  <c r="D61"/>
  <c r="D534"/>
  <c r="D538"/>
  <c r="D540"/>
  <c r="D541"/>
  <c r="D542"/>
  <c r="D543"/>
  <c r="D544"/>
  <c r="D545"/>
  <c r="D552"/>
  <c r="D553"/>
  <c r="D554"/>
  <c r="D560"/>
  <c r="D563"/>
  <c r="D568"/>
  <c r="D569"/>
  <c r="D570"/>
  <c r="D571"/>
  <c r="D573"/>
  <c r="D575"/>
  <c r="D576"/>
  <c r="D578"/>
  <c r="D580"/>
  <c r="D581"/>
  <c r="D582"/>
  <c r="D584"/>
  <c r="D586"/>
  <c r="D587"/>
  <c r="D590"/>
  <c r="D591"/>
  <c r="D594"/>
  <c r="D600"/>
  <c r="D604"/>
  <c r="D605"/>
  <c r="D606"/>
  <c r="D36"/>
  <c r="D609"/>
  <c r="D611"/>
  <c r="D612"/>
  <c r="D613"/>
  <c r="D615"/>
  <c r="D619"/>
  <c r="D111"/>
  <c r="D627"/>
  <c r="D630"/>
  <c r="D26"/>
  <c r="D631"/>
  <c r="D640"/>
  <c r="D641"/>
  <c r="D652"/>
  <c r="D653"/>
  <c r="D657"/>
  <c r="D658"/>
  <c r="D659"/>
  <c r="D662"/>
  <c r="D664"/>
  <c r="AD24" l="1"/>
  <c r="AE102"/>
  <c r="X102"/>
  <c r="AF59"/>
  <c r="AA45"/>
  <c r="AF45" s="1"/>
  <c r="AF105"/>
  <c r="AE9"/>
  <c r="Z9"/>
  <c r="AA9" s="1"/>
  <c r="AD65"/>
  <c r="X65"/>
  <c r="Y65"/>
  <c r="AA65" s="1"/>
  <c r="AA42"/>
  <c r="AF42" s="1"/>
  <c r="Y18"/>
  <c r="AD63"/>
  <c r="Y63"/>
  <c r="AA63" s="1"/>
  <c r="AD14"/>
  <c r="X4"/>
  <c r="Y4"/>
  <c r="AA4" s="1"/>
  <c r="AF4" s="1"/>
  <c r="AA100"/>
  <c r="AF100" s="1"/>
  <c r="AA60"/>
  <c r="AF60" s="1"/>
  <c r="I19" i="9"/>
  <c r="Z20" i="1"/>
  <c r="AA20" s="1"/>
  <c r="AF20" s="1"/>
  <c r="X20"/>
  <c r="X39"/>
  <c r="Z11"/>
  <c r="AA11" s="1"/>
  <c r="AF11" s="1"/>
  <c r="X11"/>
  <c r="X35"/>
  <c r="AC35"/>
  <c r="Z18"/>
  <c r="X18"/>
  <c r="AA33"/>
  <c r="AF33" s="1"/>
  <c r="Z624"/>
  <c r="AA624" s="1"/>
  <c r="AF624" s="1"/>
  <c r="Y433"/>
  <c r="AA433" s="1"/>
  <c r="AF433" s="1"/>
  <c r="AA79"/>
  <c r="AF79" s="1"/>
  <c r="Y71"/>
  <c r="AA71" s="1"/>
  <c r="AA31"/>
  <c r="AF31" s="1"/>
  <c r="I13" i="14"/>
  <c r="I14"/>
  <c r="I12"/>
  <c r="I15"/>
  <c r="AA3" i="1"/>
  <c r="AF3" s="1"/>
  <c r="AA40"/>
  <c r="AF40" s="1"/>
  <c r="AB71"/>
  <c r="AA87"/>
  <c r="AF87" s="1"/>
  <c r="AB25"/>
  <c r="Y25"/>
  <c r="AA25" s="1"/>
  <c r="Z39"/>
  <c r="AA39" s="1"/>
  <c r="AF39" s="1"/>
  <c r="X76"/>
  <c r="Y76"/>
  <c r="AA76" s="1"/>
  <c r="AF76" s="1"/>
  <c r="AA17"/>
  <c r="AF17" s="1"/>
  <c r="AA110"/>
  <c r="AF110" s="1"/>
  <c r="I31" i="5"/>
  <c r="Z73" i="1"/>
  <c r="AA73" s="1"/>
  <c r="AF73" s="1"/>
  <c r="Z93"/>
  <c r="AA93" s="1"/>
  <c r="AF93" s="1"/>
  <c r="Z38"/>
  <c r="AA38" s="1"/>
  <c r="AF38" s="1"/>
  <c r="AA64"/>
  <c r="AF64" s="1"/>
  <c r="X53"/>
  <c r="Y53"/>
  <c r="AA53" s="1"/>
  <c r="AF53" s="1"/>
  <c r="X524"/>
  <c r="Y51"/>
  <c r="AA51" s="1"/>
  <c r="AF51" s="1"/>
  <c r="X51"/>
  <c r="X56"/>
  <c r="Y56"/>
  <c r="AA56" s="1"/>
  <c r="AF56" s="1"/>
  <c r="I34" i="4"/>
  <c r="Y19" i="1"/>
  <c r="AA19" s="1"/>
  <c r="AF19" s="1"/>
  <c r="Y75"/>
  <c r="AA75" s="1"/>
  <c r="AF75" s="1"/>
  <c r="X13"/>
  <c r="Z49"/>
  <c r="AA49" s="1"/>
  <c r="AF49" s="1"/>
  <c r="X49"/>
  <c r="Z8"/>
  <c r="AA8" s="1"/>
  <c r="AF8" s="1"/>
  <c r="X8"/>
  <c r="AA595"/>
  <c r="AF595" s="1"/>
  <c r="I35" i="3"/>
  <c r="I31"/>
  <c r="I27"/>
  <c r="I33"/>
  <c r="I32"/>
  <c r="I28"/>
  <c r="I34"/>
  <c r="I30"/>
  <c r="I29"/>
  <c r="AA102" i="1"/>
  <c r="AF102" s="1"/>
  <c r="AA407"/>
  <c r="AF407" s="1"/>
  <c r="AA508"/>
  <c r="AF508" s="1"/>
  <c r="Z196"/>
  <c r="AA196" s="1"/>
  <c r="AF196" s="1"/>
  <c r="X196"/>
  <c r="Y142"/>
  <c r="AA142" s="1"/>
  <c r="AF142" s="1"/>
  <c r="Z539"/>
  <c r="AA539" s="1"/>
  <c r="AF539" s="1"/>
  <c r="X539"/>
  <c r="X5"/>
  <c r="X331"/>
  <c r="Z88"/>
  <c r="AA88" s="1"/>
  <c r="AF88" s="1"/>
  <c r="AA175"/>
  <c r="AF175" s="1"/>
  <c r="X7"/>
  <c r="X603"/>
  <c r="Y551"/>
  <c r="AA551" s="1"/>
  <c r="AF551" s="1"/>
  <c r="AE603"/>
  <c r="Z629"/>
  <c r="AA629" s="1"/>
  <c r="X629"/>
  <c r="AE629"/>
  <c r="Y621"/>
  <c r="AA621" s="1"/>
  <c r="AF621" s="1"/>
  <c r="AA377"/>
  <c r="AF377" s="1"/>
  <c r="Z500"/>
  <c r="AA500" s="1"/>
  <c r="AF500" s="1"/>
  <c r="X500"/>
  <c r="X601"/>
  <c r="X574"/>
  <c r="X82"/>
  <c r="Z82"/>
  <c r="AA82" s="1"/>
  <c r="AF82" s="1"/>
  <c r="AE525"/>
  <c r="X525"/>
  <c r="Z525"/>
  <c r="AA525" s="1"/>
  <c r="X406"/>
  <c r="Y406"/>
  <c r="AA406" s="1"/>
  <c r="AF406" s="1"/>
  <c r="X230"/>
  <c r="Y230"/>
  <c r="AA230" s="1"/>
  <c r="AD230"/>
  <c r="Y296"/>
  <c r="AA296" s="1"/>
  <c r="AF296" s="1"/>
  <c r="Y247"/>
  <c r="AA247" s="1"/>
  <c r="AF247" s="1"/>
  <c r="I18" i="16"/>
  <c r="I19"/>
  <c r="I20"/>
  <c r="I17"/>
  <c r="X169" i="1"/>
  <c r="Y169"/>
  <c r="AA169" s="1"/>
  <c r="AD169"/>
  <c r="AD13"/>
  <c r="Y596"/>
  <c r="AA596" s="1"/>
  <c r="AF596" s="1"/>
  <c r="Y13"/>
  <c r="AA13" s="1"/>
  <c r="AA327"/>
  <c r="AF327" s="1"/>
  <c r="AA80"/>
  <c r="AF80" s="1"/>
  <c r="Z278"/>
  <c r="AA278" s="1"/>
  <c r="X278"/>
  <c r="AC278"/>
  <c r="AA499"/>
  <c r="AF499" s="1"/>
  <c r="I11" i="15"/>
  <c r="I12"/>
  <c r="I10"/>
  <c r="I13"/>
  <c r="AA167" i="1"/>
  <c r="AF167" s="1"/>
  <c r="Z574"/>
  <c r="AA574" s="1"/>
  <c r="AF574" s="1"/>
  <c r="Y524"/>
  <c r="AA524" s="1"/>
  <c r="AF524" s="1"/>
  <c r="Z241"/>
  <c r="AA241" s="1"/>
  <c r="AF241" s="1"/>
  <c r="Z601"/>
  <c r="AA601" s="1"/>
  <c r="AF601" s="1"/>
  <c r="Z32"/>
  <c r="AA32" s="1"/>
  <c r="AF32" s="1"/>
  <c r="Z7"/>
  <c r="AA7" s="1"/>
  <c r="AF7" s="1"/>
  <c r="Z108"/>
  <c r="AA108" s="1"/>
  <c r="AF108" s="1"/>
  <c r="AA94"/>
  <c r="AF94" s="1"/>
  <c r="X434"/>
  <c r="X14"/>
  <c r="Y47"/>
  <c r="AA47" s="1"/>
  <c r="AF47" s="1"/>
  <c r="Y24"/>
  <c r="AA24" s="1"/>
  <c r="Y14"/>
  <c r="AA14" s="1"/>
  <c r="Y290"/>
  <c r="AA290" s="1"/>
  <c r="AF290" s="1"/>
  <c r="X32"/>
  <c r="X208"/>
  <c r="X596"/>
  <c r="X19"/>
  <c r="X241"/>
  <c r="X262"/>
  <c r="X655"/>
  <c r="Z562"/>
  <c r="AA562" s="1"/>
  <c r="AF562" s="1"/>
  <c r="Y273"/>
  <c r="AA273" s="1"/>
  <c r="AF273" s="1"/>
  <c r="Y83"/>
  <c r="AA83" s="1"/>
  <c r="AF83" s="1"/>
  <c r="AA655"/>
  <c r="AF655" s="1"/>
  <c r="AA262"/>
  <c r="AF262" s="1"/>
  <c r="Y68"/>
  <c r="AA68" s="1"/>
  <c r="AF68" s="1"/>
  <c r="X68"/>
  <c r="X24"/>
  <c r="AA208"/>
  <c r="AF208" s="1"/>
  <c r="AA625"/>
  <c r="AF625" s="1"/>
  <c r="AA402"/>
  <c r="AF402" s="1"/>
  <c r="Y176"/>
  <c r="AA176" s="1"/>
  <c r="AF176" s="1"/>
  <c r="X176"/>
  <c r="Y434"/>
  <c r="AA434" s="1"/>
  <c r="AF434" s="1"/>
  <c r="X290"/>
  <c r="I10" i="8"/>
  <c r="AA585" i="1"/>
  <c r="AF585" s="1"/>
  <c r="AA490"/>
  <c r="AF490" s="1"/>
  <c r="AA639"/>
  <c r="AF639" s="1"/>
  <c r="I6" i="11"/>
  <c r="I20"/>
  <c r="I26"/>
  <c r="I10"/>
  <c r="I2"/>
  <c r="I16"/>
  <c r="I12"/>
  <c r="I22"/>
  <c r="I15"/>
  <c r="I9"/>
  <c r="I19"/>
  <c r="I11"/>
  <c r="I21"/>
  <c r="I25"/>
  <c r="I4"/>
  <c r="I17"/>
  <c r="I8"/>
  <c r="I14"/>
  <c r="I23"/>
  <c r="I7"/>
  <c r="I18"/>
  <c r="I5"/>
  <c r="I3"/>
  <c r="I24"/>
  <c r="I13"/>
  <c r="AA199" i="1"/>
  <c r="AF199" s="1"/>
  <c r="I25" i="8"/>
  <c r="AA567" i="1"/>
  <c r="AF567" s="1"/>
  <c r="I16" i="8"/>
  <c r="I23"/>
  <c r="I4"/>
  <c r="I7"/>
  <c r="I21"/>
  <c r="I18"/>
  <c r="I15"/>
  <c r="I13"/>
  <c r="I9"/>
  <c r="I6"/>
  <c r="I2"/>
  <c r="I22"/>
  <c r="I3"/>
  <c r="I20"/>
  <c r="I14"/>
  <c r="I19"/>
  <c r="I11"/>
  <c r="I17"/>
  <c r="I24"/>
  <c r="I12"/>
  <c r="I8"/>
  <c r="I5"/>
  <c r="I8" i="15"/>
  <c r="I6"/>
  <c r="I13" i="9"/>
  <c r="I7" i="15"/>
  <c r="I10" i="9"/>
  <c r="I9" i="15"/>
  <c r="I8" i="9"/>
  <c r="I7"/>
  <c r="I3" i="15"/>
  <c r="I5"/>
  <c r="I14" i="9"/>
  <c r="I2" i="15"/>
  <c r="I9" i="9"/>
  <c r="I15"/>
  <c r="I4" i="15"/>
  <c r="I18" i="9"/>
  <c r="I6"/>
  <c r="I16"/>
  <c r="I17"/>
  <c r="I11"/>
  <c r="I12"/>
  <c r="I3"/>
  <c r="I4"/>
  <c r="I2"/>
  <c r="I5"/>
  <c r="AA98" i="1"/>
  <c r="AF98" s="1"/>
  <c r="I10" i="14"/>
  <c r="I11"/>
  <c r="I2"/>
  <c r="I5"/>
  <c r="I6"/>
  <c r="I7"/>
  <c r="I3"/>
  <c r="I4"/>
  <c r="I8"/>
  <c r="I9"/>
  <c r="I10" i="6"/>
  <c r="I9"/>
  <c r="I11"/>
  <c r="I8"/>
  <c r="I7"/>
  <c r="I4"/>
  <c r="I2"/>
  <c r="I3"/>
  <c r="I6"/>
  <c r="I5"/>
  <c r="I16" i="16"/>
  <c r="I14"/>
  <c r="I15"/>
  <c r="I13"/>
  <c r="I12"/>
  <c r="I11"/>
  <c r="I11" i="17"/>
  <c r="I7" i="16"/>
  <c r="I9"/>
  <c r="I8"/>
  <c r="I10"/>
  <c r="I14" i="17"/>
  <c r="I7"/>
  <c r="I10"/>
  <c r="I13"/>
  <c r="I8"/>
  <c r="I15"/>
  <c r="I6"/>
  <c r="I12"/>
  <c r="I5"/>
  <c r="I3"/>
  <c r="I4"/>
  <c r="I2"/>
  <c r="I9"/>
  <c r="AE203" i="1"/>
  <c r="I2" i="16"/>
  <c r="I18" i="10"/>
  <c r="I3"/>
  <c r="I6"/>
  <c r="I13"/>
  <c r="I12"/>
  <c r="I7"/>
  <c r="I10"/>
  <c r="I9"/>
  <c r="I5"/>
  <c r="I4"/>
  <c r="I2"/>
  <c r="I16"/>
  <c r="I8"/>
  <c r="I5" i="16"/>
  <c r="I17" i="10"/>
  <c r="I15"/>
  <c r="I11"/>
  <c r="I14"/>
  <c r="I6" i="16"/>
  <c r="I3"/>
  <c r="I4"/>
  <c r="Y405" i="1"/>
  <c r="AA405" s="1"/>
  <c r="AF405" s="1"/>
  <c r="X405"/>
  <c r="I9" i="7"/>
  <c r="I11"/>
  <c r="I10"/>
  <c r="I4"/>
  <c r="I7"/>
  <c r="I5"/>
  <c r="I3"/>
  <c r="I6"/>
  <c r="I8"/>
  <c r="I2"/>
  <c r="AA579" i="1"/>
  <c r="AF579" s="1"/>
  <c r="AA192"/>
  <c r="AF192" s="1"/>
  <c r="I44" i="2"/>
  <c r="AA341" i="1"/>
  <c r="AF341" s="1"/>
  <c r="AA86"/>
  <c r="AF86" s="1"/>
  <c r="I21" i="3"/>
  <c r="AA287" i="1"/>
  <c r="AF287" s="1"/>
  <c r="AA329"/>
  <c r="AF329" s="1"/>
  <c r="AA401"/>
  <c r="AF401" s="1"/>
  <c r="AA448"/>
  <c r="AF448" s="1"/>
  <c r="I14" i="3"/>
  <c r="I25"/>
  <c r="I18"/>
  <c r="I17"/>
  <c r="I22"/>
  <c r="I20"/>
  <c r="I16"/>
  <c r="I23"/>
  <c r="I24"/>
  <c r="I13"/>
  <c r="I19"/>
  <c r="I26"/>
  <c r="I15"/>
  <c r="I12"/>
  <c r="I3"/>
  <c r="I7"/>
  <c r="I8"/>
  <c r="I11"/>
  <c r="I9"/>
  <c r="I10"/>
  <c r="I6"/>
  <c r="I4"/>
  <c r="I5"/>
  <c r="I2"/>
  <c r="I18" i="2"/>
  <c r="I41"/>
  <c r="I13"/>
  <c r="I42"/>
  <c r="I17"/>
  <c r="I43"/>
  <c r="I23"/>
  <c r="I36"/>
  <c r="I34"/>
  <c r="I29"/>
  <c r="I35"/>
  <c r="I11"/>
  <c r="I15"/>
  <c r="I37"/>
  <c r="I38"/>
  <c r="I30"/>
  <c r="I21"/>
  <c r="I22"/>
  <c r="I39"/>
  <c r="I14"/>
  <c r="I16"/>
  <c r="I28"/>
  <c r="I40"/>
  <c r="I10"/>
  <c r="I33"/>
  <c r="I31"/>
  <c r="I26"/>
  <c r="I32"/>
  <c r="I27"/>
  <c r="I12"/>
  <c r="I25"/>
  <c r="I24"/>
  <c r="I19"/>
  <c r="I20"/>
  <c r="I8"/>
  <c r="I9"/>
  <c r="I2"/>
  <c r="I6"/>
  <c r="I5"/>
  <c r="I3"/>
  <c r="I4"/>
  <c r="I7"/>
  <c r="AA117" i="1"/>
  <c r="AF117" s="1"/>
  <c r="I33" i="4"/>
  <c r="AA651" i="1"/>
  <c r="AF651" s="1"/>
  <c r="AA418"/>
  <c r="AF418" s="1"/>
  <c r="AA661"/>
  <c r="AF661" s="1"/>
  <c r="I27" i="4"/>
  <c r="I26"/>
  <c r="I24"/>
  <c r="I31"/>
  <c r="I29"/>
  <c r="I30"/>
  <c r="I23"/>
  <c r="I22"/>
  <c r="I25"/>
  <c r="I32"/>
  <c r="I28"/>
  <c r="AA315" i="1"/>
  <c r="AF315" s="1"/>
  <c r="AA447"/>
  <c r="AF447" s="1"/>
  <c r="AA486"/>
  <c r="AF486" s="1"/>
  <c r="AA35"/>
  <c r="I15" i="4"/>
  <c r="I18"/>
  <c r="I12"/>
  <c r="I21"/>
  <c r="I17"/>
  <c r="I14"/>
  <c r="I13"/>
  <c r="I16"/>
  <c r="I20"/>
  <c r="I19"/>
  <c r="I6"/>
  <c r="I7"/>
  <c r="I8"/>
  <c r="I10"/>
  <c r="I11"/>
  <c r="I5"/>
  <c r="I4"/>
  <c r="I9"/>
  <c r="I2"/>
  <c r="I3"/>
  <c r="AA325" i="1"/>
  <c r="AF325" s="1"/>
  <c r="AA603"/>
  <c r="AA5"/>
  <c r="AF5" s="1"/>
  <c r="I30" i="5"/>
  <c r="I29"/>
  <c r="I23"/>
  <c r="I24"/>
  <c r="I28"/>
  <c r="I27"/>
  <c r="I26"/>
  <c r="I25"/>
  <c r="AA362" i="1"/>
  <c r="AF362" s="1"/>
  <c r="AA331"/>
  <c r="AF331" s="1"/>
  <c r="AA620"/>
  <c r="AF620" s="1"/>
  <c r="I18" i="5"/>
  <c r="I9"/>
  <c r="I19"/>
  <c r="I20"/>
  <c r="I12"/>
  <c r="I21"/>
  <c r="I10"/>
  <c r="I15"/>
  <c r="I7"/>
  <c r="I17"/>
  <c r="I16"/>
  <c r="I8"/>
  <c r="I22"/>
  <c r="I14"/>
  <c r="I13"/>
  <c r="I11"/>
  <c r="AA454" i="1"/>
  <c r="AF454" s="1"/>
  <c r="I4" i="5"/>
  <c r="I6"/>
  <c r="I5"/>
  <c r="I2"/>
  <c r="I3"/>
  <c r="AC207" i="1"/>
  <c r="AB249"/>
  <c r="AE642"/>
  <c r="AC607"/>
  <c r="AB203"/>
  <c r="AC162"/>
  <c r="AC249"/>
  <c r="AB443"/>
  <c r="AE248"/>
  <c r="AE181"/>
  <c r="AE207"/>
  <c r="AC181"/>
  <c r="AE607"/>
  <c r="AC443"/>
  <c r="AC642"/>
  <c r="AC203"/>
  <c r="AE162"/>
  <c r="Q634"/>
  <c r="Z181"/>
  <c r="Z162"/>
  <c r="Z203"/>
  <c r="Z607"/>
  <c r="Z207"/>
  <c r="Z443"/>
  <c r="Z642"/>
  <c r="E111"/>
  <c r="T111"/>
  <c r="S111"/>
  <c r="Q111"/>
  <c r="N111"/>
  <c r="L111"/>
  <c r="O111"/>
  <c r="E587"/>
  <c r="T587"/>
  <c r="Q587"/>
  <c r="S587"/>
  <c r="N587"/>
  <c r="L587"/>
  <c r="O587"/>
  <c r="E569"/>
  <c r="T569"/>
  <c r="S569"/>
  <c r="Q569"/>
  <c r="N569"/>
  <c r="L569"/>
  <c r="O569"/>
  <c r="E541"/>
  <c r="T541"/>
  <c r="S541"/>
  <c r="Q541"/>
  <c r="N541"/>
  <c r="L541"/>
  <c r="O541"/>
  <c r="E502"/>
  <c r="T502"/>
  <c r="S502"/>
  <c r="Q502"/>
  <c r="N502"/>
  <c r="L502"/>
  <c r="O502"/>
  <c r="E481"/>
  <c r="T481"/>
  <c r="S481"/>
  <c r="Q481"/>
  <c r="N481"/>
  <c r="L481"/>
  <c r="O481"/>
  <c r="E465"/>
  <c r="T465"/>
  <c r="S465"/>
  <c r="Q465"/>
  <c r="N465"/>
  <c r="L465"/>
  <c r="O465"/>
  <c r="E46"/>
  <c r="T46"/>
  <c r="S46"/>
  <c r="Q46"/>
  <c r="N46"/>
  <c r="L46"/>
  <c r="O46"/>
  <c r="E421"/>
  <c r="T421"/>
  <c r="S421"/>
  <c r="Q421"/>
  <c r="N421"/>
  <c r="L421"/>
  <c r="O421"/>
  <c r="E396"/>
  <c r="T396"/>
  <c r="S396"/>
  <c r="Q396"/>
  <c r="N396"/>
  <c r="L396"/>
  <c r="O396"/>
  <c r="E373"/>
  <c r="T373"/>
  <c r="S373"/>
  <c r="Q373"/>
  <c r="N373"/>
  <c r="L373"/>
  <c r="O373"/>
  <c r="E343"/>
  <c r="S343"/>
  <c r="T343"/>
  <c r="Q343"/>
  <c r="N343"/>
  <c r="O343"/>
  <c r="L343"/>
  <c r="T95"/>
  <c r="S95"/>
  <c r="Q95"/>
  <c r="N95"/>
  <c r="L95"/>
  <c r="O95"/>
  <c r="E297"/>
  <c r="T297"/>
  <c r="S297"/>
  <c r="Q297"/>
  <c r="N297"/>
  <c r="L297"/>
  <c r="O297"/>
  <c r="E271"/>
  <c r="S271"/>
  <c r="T271"/>
  <c r="Q271"/>
  <c r="N271"/>
  <c r="L271"/>
  <c r="O271"/>
  <c r="E659"/>
  <c r="T659"/>
  <c r="S659"/>
  <c r="Q659"/>
  <c r="N659"/>
  <c r="L659"/>
  <c r="O659"/>
  <c r="E26"/>
  <c r="T26"/>
  <c r="S26"/>
  <c r="Q26"/>
  <c r="N26"/>
  <c r="L26"/>
  <c r="O26"/>
  <c r="E612"/>
  <c r="T612"/>
  <c r="Q612"/>
  <c r="S612"/>
  <c r="N612"/>
  <c r="L612"/>
  <c r="O612"/>
  <c r="E594"/>
  <c r="T594"/>
  <c r="S594"/>
  <c r="Q594"/>
  <c r="N594"/>
  <c r="L594"/>
  <c r="O594"/>
  <c r="E580"/>
  <c r="T580"/>
  <c r="S580"/>
  <c r="Q580"/>
  <c r="N580"/>
  <c r="L580"/>
  <c r="O580"/>
  <c r="E568"/>
  <c r="T568"/>
  <c r="S568"/>
  <c r="Q568"/>
  <c r="N568"/>
  <c r="L568"/>
  <c r="O568"/>
  <c r="T544"/>
  <c r="S544"/>
  <c r="Q544"/>
  <c r="N544"/>
  <c r="O544"/>
  <c r="L544"/>
  <c r="E530"/>
  <c r="T530"/>
  <c r="S530"/>
  <c r="Q530"/>
  <c r="N530"/>
  <c r="L530"/>
  <c r="O530"/>
  <c r="E501"/>
  <c r="T501"/>
  <c r="S501"/>
  <c r="Q501"/>
  <c r="N501"/>
  <c r="L501"/>
  <c r="O501"/>
  <c r="E487"/>
  <c r="T487"/>
  <c r="S487"/>
  <c r="Q487"/>
  <c r="N487"/>
  <c r="L487"/>
  <c r="O487"/>
  <c r="E77"/>
  <c r="T77"/>
  <c r="S77"/>
  <c r="Q77"/>
  <c r="N77"/>
  <c r="L77"/>
  <c r="O77"/>
  <c r="E459"/>
  <c r="T459"/>
  <c r="S459"/>
  <c r="Q459"/>
  <c r="N459"/>
  <c r="L459"/>
  <c r="O459"/>
  <c r="E440"/>
  <c r="T440"/>
  <c r="S440"/>
  <c r="Q440"/>
  <c r="N440"/>
  <c r="L440"/>
  <c r="O440"/>
  <c r="E420"/>
  <c r="T420"/>
  <c r="S420"/>
  <c r="Q420"/>
  <c r="N420"/>
  <c r="L420"/>
  <c r="O420"/>
  <c r="E400"/>
  <c r="T400"/>
  <c r="S400"/>
  <c r="Q400"/>
  <c r="N400"/>
  <c r="O400"/>
  <c r="L400"/>
  <c r="T15"/>
  <c r="S15"/>
  <c r="N15"/>
  <c r="O15"/>
  <c r="Q15"/>
  <c r="L15"/>
  <c r="E388"/>
  <c r="T388"/>
  <c r="S388"/>
  <c r="Q388"/>
  <c r="N388"/>
  <c r="L388"/>
  <c r="O388"/>
  <c r="E379"/>
  <c r="T379"/>
  <c r="S379"/>
  <c r="Q379"/>
  <c r="N379"/>
  <c r="O379"/>
  <c r="L379"/>
  <c r="E359"/>
  <c r="T359"/>
  <c r="S359"/>
  <c r="Q359"/>
  <c r="N359"/>
  <c r="L359"/>
  <c r="O359"/>
  <c r="T342"/>
  <c r="S342"/>
  <c r="Q342"/>
  <c r="N342"/>
  <c r="L342"/>
  <c r="O342"/>
  <c r="E321"/>
  <c r="T321"/>
  <c r="S321"/>
  <c r="Q321"/>
  <c r="N321"/>
  <c r="L321"/>
  <c r="O321"/>
  <c r="E304"/>
  <c r="T304"/>
  <c r="S304"/>
  <c r="Q304"/>
  <c r="N304"/>
  <c r="L304"/>
  <c r="O304"/>
  <c r="E276"/>
  <c r="T276"/>
  <c r="S276"/>
  <c r="Q276"/>
  <c r="N276"/>
  <c r="L276"/>
  <c r="O276"/>
  <c r="E261"/>
  <c r="T261"/>
  <c r="S261"/>
  <c r="Q261"/>
  <c r="N261"/>
  <c r="L261"/>
  <c r="O261"/>
  <c r="E658"/>
  <c r="T658"/>
  <c r="S658"/>
  <c r="Q658"/>
  <c r="N658"/>
  <c r="L658"/>
  <c r="O658"/>
  <c r="E641"/>
  <c r="T641"/>
  <c r="S641"/>
  <c r="Q641"/>
  <c r="N641"/>
  <c r="L641"/>
  <c r="O641"/>
  <c r="E630"/>
  <c r="T630"/>
  <c r="S630"/>
  <c r="Q630"/>
  <c r="N630"/>
  <c r="L630"/>
  <c r="O630"/>
  <c r="E619"/>
  <c r="T619"/>
  <c r="S619"/>
  <c r="Q619"/>
  <c r="N619"/>
  <c r="L619"/>
  <c r="O619"/>
  <c r="E611"/>
  <c r="T611"/>
  <c r="S611"/>
  <c r="Q611"/>
  <c r="N611"/>
  <c r="L611"/>
  <c r="O611"/>
  <c r="E605"/>
  <c r="T605"/>
  <c r="S605"/>
  <c r="Q605"/>
  <c r="N605"/>
  <c r="L605"/>
  <c r="O605"/>
  <c r="E591"/>
  <c r="T591"/>
  <c r="S591"/>
  <c r="Q591"/>
  <c r="N591"/>
  <c r="L591"/>
  <c r="O591"/>
  <c r="E584"/>
  <c r="T584"/>
  <c r="S584"/>
  <c r="Q584"/>
  <c r="N584"/>
  <c r="L584"/>
  <c r="O584"/>
  <c r="E578"/>
  <c r="T578"/>
  <c r="S578"/>
  <c r="Q578"/>
  <c r="N578"/>
  <c r="L578"/>
  <c r="O578"/>
  <c r="E571"/>
  <c r="T571"/>
  <c r="S571"/>
  <c r="Q571"/>
  <c r="N571"/>
  <c r="L571"/>
  <c r="O571"/>
  <c r="E563"/>
  <c r="T563"/>
  <c r="S563"/>
  <c r="Q563"/>
  <c r="N563"/>
  <c r="L563"/>
  <c r="O563"/>
  <c r="E552"/>
  <c r="T552"/>
  <c r="S552"/>
  <c r="Q552"/>
  <c r="N552"/>
  <c r="L552"/>
  <c r="O552"/>
  <c r="T543"/>
  <c r="S543"/>
  <c r="Q543"/>
  <c r="N543"/>
  <c r="L543"/>
  <c r="O543"/>
  <c r="E538"/>
  <c r="T538"/>
  <c r="S538"/>
  <c r="Q538"/>
  <c r="N538"/>
  <c r="L538"/>
  <c r="O538"/>
  <c r="E527"/>
  <c r="T527"/>
  <c r="S527"/>
  <c r="Q527"/>
  <c r="N527"/>
  <c r="L527"/>
  <c r="O527"/>
  <c r="E505"/>
  <c r="T505"/>
  <c r="S505"/>
  <c r="Q505"/>
  <c r="N505"/>
  <c r="L505"/>
  <c r="O505"/>
  <c r="E498"/>
  <c r="T498"/>
  <c r="S498"/>
  <c r="Q498"/>
  <c r="N498"/>
  <c r="L498"/>
  <c r="O498"/>
  <c r="E492"/>
  <c r="T492"/>
  <c r="S492"/>
  <c r="Q492"/>
  <c r="N492"/>
  <c r="L492"/>
  <c r="O492"/>
  <c r="E485"/>
  <c r="T485"/>
  <c r="S485"/>
  <c r="Q485"/>
  <c r="N485"/>
  <c r="L485"/>
  <c r="O485"/>
  <c r="E478"/>
  <c r="T478"/>
  <c r="S478"/>
  <c r="Q478"/>
  <c r="N478"/>
  <c r="L478"/>
  <c r="O478"/>
  <c r="E474"/>
  <c r="T474"/>
  <c r="S474"/>
  <c r="Q474"/>
  <c r="N474"/>
  <c r="L474"/>
  <c r="O474"/>
  <c r="E468"/>
  <c r="T468"/>
  <c r="S468"/>
  <c r="Q468"/>
  <c r="N468"/>
  <c r="L468"/>
  <c r="O468"/>
  <c r="E455"/>
  <c r="T455"/>
  <c r="S455"/>
  <c r="Q455"/>
  <c r="N455"/>
  <c r="L455"/>
  <c r="O455"/>
  <c r="E445"/>
  <c r="T445"/>
  <c r="S445"/>
  <c r="Q445"/>
  <c r="N445"/>
  <c r="O445"/>
  <c r="L445"/>
  <c r="E439"/>
  <c r="T439"/>
  <c r="Q439"/>
  <c r="N439"/>
  <c r="L439"/>
  <c r="O439"/>
  <c r="S439"/>
  <c r="E428"/>
  <c r="T428"/>
  <c r="S428"/>
  <c r="Q428"/>
  <c r="N428"/>
  <c r="O428"/>
  <c r="L428"/>
  <c r="E419"/>
  <c r="T419"/>
  <c r="S419"/>
  <c r="Q419"/>
  <c r="N419"/>
  <c r="O419"/>
  <c r="L419"/>
  <c r="E413"/>
  <c r="S413"/>
  <c r="T413"/>
  <c r="Q413"/>
  <c r="N413"/>
  <c r="L413"/>
  <c r="O413"/>
  <c r="T399"/>
  <c r="S399"/>
  <c r="Q399"/>
  <c r="N399"/>
  <c r="O399"/>
  <c r="L399"/>
  <c r="E393"/>
  <c r="T393"/>
  <c r="S393"/>
  <c r="N393"/>
  <c r="L393"/>
  <c r="O393"/>
  <c r="Q393"/>
  <c r="E387"/>
  <c r="T387"/>
  <c r="S387"/>
  <c r="N387"/>
  <c r="Q387"/>
  <c r="L387"/>
  <c r="O387"/>
  <c r="E378"/>
  <c r="T378"/>
  <c r="S378"/>
  <c r="Q378"/>
  <c r="N378"/>
  <c r="L378"/>
  <c r="O378"/>
  <c r="E369"/>
  <c r="T369"/>
  <c r="S369"/>
  <c r="Q369"/>
  <c r="N369"/>
  <c r="O369"/>
  <c r="L369"/>
  <c r="E356"/>
  <c r="T356"/>
  <c r="S356"/>
  <c r="Q356"/>
  <c r="N356"/>
  <c r="O356"/>
  <c r="L356"/>
  <c r="E346"/>
  <c r="T346"/>
  <c r="S346"/>
  <c r="Q346"/>
  <c r="N346"/>
  <c r="L346"/>
  <c r="O346"/>
  <c r="E99"/>
  <c r="T99"/>
  <c r="S99"/>
  <c r="Q99"/>
  <c r="N99"/>
  <c r="L99"/>
  <c r="O99"/>
  <c r="E326"/>
  <c r="T326"/>
  <c r="S326"/>
  <c r="Q326"/>
  <c r="N326"/>
  <c r="L326"/>
  <c r="O326"/>
  <c r="E317"/>
  <c r="T317"/>
  <c r="S317"/>
  <c r="Q317"/>
  <c r="N317"/>
  <c r="L317"/>
  <c r="O317"/>
  <c r="T308"/>
  <c r="S308"/>
  <c r="Q308"/>
  <c r="N308"/>
  <c r="L308"/>
  <c r="O308"/>
  <c r="E303"/>
  <c r="S303"/>
  <c r="T303"/>
  <c r="Q303"/>
  <c r="N303"/>
  <c r="L303"/>
  <c r="O303"/>
  <c r="E298"/>
  <c r="T298"/>
  <c r="S298"/>
  <c r="Q298"/>
  <c r="N298"/>
  <c r="L298"/>
  <c r="O298"/>
  <c r="E291"/>
  <c r="T291"/>
  <c r="S291"/>
  <c r="Q291"/>
  <c r="N291"/>
  <c r="L291"/>
  <c r="O291"/>
  <c r="E285"/>
  <c r="T285"/>
  <c r="S285"/>
  <c r="Q285"/>
  <c r="N285"/>
  <c r="L285"/>
  <c r="O285"/>
  <c r="E274"/>
  <c r="T274"/>
  <c r="S274"/>
  <c r="Q274"/>
  <c r="N274"/>
  <c r="L274"/>
  <c r="O274"/>
  <c r="E267"/>
  <c r="T267"/>
  <c r="S267"/>
  <c r="Q267"/>
  <c r="N267"/>
  <c r="L267"/>
  <c r="O267"/>
  <c r="E260"/>
  <c r="S260"/>
  <c r="T260"/>
  <c r="Q260"/>
  <c r="N260"/>
  <c r="L260"/>
  <c r="O260"/>
  <c r="E254"/>
  <c r="T254"/>
  <c r="S254"/>
  <c r="Q254"/>
  <c r="N254"/>
  <c r="L254"/>
  <c r="O254"/>
  <c r="E240"/>
  <c r="T240"/>
  <c r="S240"/>
  <c r="Q240"/>
  <c r="N240"/>
  <c r="L240"/>
  <c r="O240"/>
  <c r="E235"/>
  <c r="T235"/>
  <c r="S235"/>
  <c r="Q235"/>
  <c r="N235"/>
  <c r="L235"/>
  <c r="O235"/>
  <c r="E228"/>
  <c r="T228"/>
  <c r="S228"/>
  <c r="Q228"/>
  <c r="N228"/>
  <c r="L228"/>
  <c r="O228"/>
  <c r="E222"/>
  <c r="T222"/>
  <c r="S222"/>
  <c r="Q222"/>
  <c r="N222"/>
  <c r="L222"/>
  <c r="O222"/>
  <c r="E214"/>
  <c r="T214"/>
  <c r="S214"/>
  <c r="Q214"/>
  <c r="N214"/>
  <c r="L214"/>
  <c r="O214"/>
  <c r="E206"/>
  <c r="T206"/>
  <c r="S206"/>
  <c r="Q206"/>
  <c r="N206"/>
  <c r="L206"/>
  <c r="O206"/>
  <c r="E198"/>
  <c r="T198"/>
  <c r="S198"/>
  <c r="Q198"/>
  <c r="N198"/>
  <c r="L198"/>
  <c r="O198"/>
  <c r="E190"/>
  <c r="T190"/>
  <c r="S190"/>
  <c r="Q190"/>
  <c r="N190"/>
  <c r="L190"/>
  <c r="O190"/>
  <c r="E184"/>
  <c r="T184"/>
  <c r="S184"/>
  <c r="Q184"/>
  <c r="N184"/>
  <c r="L184"/>
  <c r="O184"/>
  <c r="E171"/>
  <c r="T171"/>
  <c r="S171"/>
  <c r="Q171"/>
  <c r="N171"/>
  <c r="L171"/>
  <c r="O171"/>
  <c r="E163"/>
  <c r="T163"/>
  <c r="S163"/>
  <c r="Q163"/>
  <c r="N163"/>
  <c r="L163"/>
  <c r="O163"/>
  <c r="E152"/>
  <c r="T152"/>
  <c r="Q152"/>
  <c r="N152"/>
  <c r="L152"/>
  <c r="O152"/>
  <c r="S152"/>
  <c r="E140"/>
  <c r="T140"/>
  <c r="S140"/>
  <c r="Q140"/>
  <c r="N140"/>
  <c r="L140"/>
  <c r="O140"/>
  <c r="E133"/>
  <c r="T133"/>
  <c r="S133"/>
  <c r="N133"/>
  <c r="Q133"/>
  <c r="L133"/>
  <c r="O133"/>
  <c r="E128"/>
  <c r="T128"/>
  <c r="S128"/>
  <c r="N128"/>
  <c r="Q128"/>
  <c r="L128"/>
  <c r="O128"/>
  <c r="E122"/>
  <c r="T122"/>
  <c r="S122"/>
  <c r="Q122"/>
  <c r="N122"/>
  <c r="L122"/>
  <c r="O122"/>
  <c r="E113"/>
  <c r="T113"/>
  <c r="S113"/>
  <c r="N113"/>
  <c r="Q113"/>
  <c r="L113"/>
  <c r="O113"/>
  <c r="E632"/>
  <c r="T632"/>
  <c r="S632"/>
  <c r="N632"/>
  <c r="Q632"/>
  <c r="L632"/>
  <c r="O632"/>
  <c r="E528"/>
  <c r="T528"/>
  <c r="S528"/>
  <c r="Q528"/>
  <c r="N528"/>
  <c r="L528"/>
  <c r="O528"/>
  <c r="E493"/>
  <c r="T493"/>
  <c r="S493"/>
  <c r="N493"/>
  <c r="Q493"/>
  <c r="L493"/>
  <c r="O493"/>
  <c r="E81"/>
  <c r="T81"/>
  <c r="Q81"/>
  <c r="N81"/>
  <c r="L81"/>
  <c r="O81"/>
  <c r="S81"/>
  <c r="E263"/>
  <c r="T263"/>
  <c r="S263"/>
  <c r="Q263"/>
  <c r="N263"/>
  <c r="L263"/>
  <c r="O263"/>
  <c r="E132"/>
  <c r="T132"/>
  <c r="Q132"/>
  <c r="S132"/>
  <c r="N132"/>
  <c r="L132"/>
  <c r="O132"/>
  <c r="E626"/>
  <c r="T626"/>
  <c r="S626"/>
  <c r="N626"/>
  <c r="Q626"/>
  <c r="L626"/>
  <c r="O626"/>
  <c r="E509"/>
  <c r="T509"/>
  <c r="S509"/>
  <c r="Q509"/>
  <c r="N509"/>
  <c r="L509"/>
  <c r="O509"/>
  <c r="E382"/>
  <c r="T382"/>
  <c r="S382"/>
  <c r="Q382"/>
  <c r="N382"/>
  <c r="L382"/>
  <c r="O382"/>
  <c r="E246"/>
  <c r="T246"/>
  <c r="S246"/>
  <c r="Q246"/>
  <c r="N246"/>
  <c r="L246"/>
  <c r="O246"/>
  <c r="E146"/>
  <c r="T146"/>
  <c r="Q146"/>
  <c r="L146"/>
  <c r="O146"/>
  <c r="S146"/>
  <c r="N146"/>
  <c r="E372"/>
  <c r="T372"/>
  <c r="S372"/>
  <c r="Q372"/>
  <c r="N372"/>
  <c r="L372"/>
  <c r="O372"/>
  <c r="E403"/>
  <c r="T403"/>
  <c r="Q403"/>
  <c r="L403"/>
  <c r="O403"/>
  <c r="S403"/>
  <c r="N403"/>
  <c r="E16"/>
  <c r="T16"/>
  <c r="S16"/>
  <c r="Q16"/>
  <c r="N16"/>
  <c r="L16"/>
  <c r="O16"/>
  <c r="E367"/>
  <c r="T367"/>
  <c r="Q367"/>
  <c r="L367"/>
  <c r="O367"/>
  <c r="S367"/>
  <c r="N367"/>
  <c r="E119"/>
  <c r="T119"/>
  <c r="Q119"/>
  <c r="L119"/>
  <c r="O119"/>
  <c r="S119"/>
  <c r="N119"/>
  <c r="T84"/>
  <c r="Q84"/>
  <c r="L84"/>
  <c r="O84"/>
  <c r="S84"/>
  <c r="N84"/>
  <c r="T234"/>
  <c r="Q234"/>
  <c r="N234"/>
  <c r="O234"/>
  <c r="L234"/>
  <c r="S234"/>
  <c r="E50"/>
  <c r="T50"/>
  <c r="S50"/>
  <c r="Q50"/>
  <c r="N50"/>
  <c r="L50"/>
  <c r="O50"/>
  <c r="T112"/>
  <c r="S112"/>
  <c r="Q112"/>
  <c r="N112"/>
  <c r="L112"/>
  <c r="O112"/>
  <c r="T628"/>
  <c r="S628"/>
  <c r="Q628"/>
  <c r="N628"/>
  <c r="L628"/>
  <c r="O628"/>
  <c r="T610"/>
  <c r="S610"/>
  <c r="Q610"/>
  <c r="N610"/>
  <c r="L610"/>
  <c r="O610"/>
  <c r="S589"/>
  <c r="T589"/>
  <c r="Q589"/>
  <c r="N589"/>
  <c r="L589"/>
  <c r="O589"/>
  <c r="T565"/>
  <c r="Q565"/>
  <c r="S565"/>
  <c r="N565"/>
  <c r="L565"/>
  <c r="O565"/>
  <c r="T557"/>
  <c r="S557"/>
  <c r="Q557"/>
  <c r="N557"/>
  <c r="L557"/>
  <c r="O557"/>
  <c r="E548"/>
  <c r="T548"/>
  <c r="S548"/>
  <c r="N548"/>
  <c r="L548"/>
  <c r="O548"/>
  <c r="Q548"/>
  <c r="E536"/>
  <c r="T536"/>
  <c r="S536"/>
  <c r="Q536"/>
  <c r="N536"/>
  <c r="L536"/>
  <c r="O536"/>
  <c r="E531"/>
  <c r="T531"/>
  <c r="S531"/>
  <c r="Q531"/>
  <c r="N531"/>
  <c r="L531"/>
  <c r="O531"/>
  <c r="E516"/>
  <c r="T516"/>
  <c r="S516"/>
  <c r="Q516"/>
  <c r="N516"/>
  <c r="L516"/>
  <c r="O516"/>
  <c r="E506"/>
  <c r="T506"/>
  <c r="S506"/>
  <c r="Q506"/>
  <c r="N506"/>
  <c r="L506"/>
  <c r="O506"/>
  <c r="E471"/>
  <c r="T471"/>
  <c r="S471"/>
  <c r="Q471"/>
  <c r="N471"/>
  <c r="L471"/>
  <c r="O471"/>
  <c r="E461"/>
  <c r="T461"/>
  <c r="S461"/>
  <c r="Q461"/>
  <c r="N461"/>
  <c r="L461"/>
  <c r="O461"/>
  <c r="E450"/>
  <c r="T450"/>
  <c r="S450"/>
  <c r="Q450"/>
  <c r="N450"/>
  <c r="L450"/>
  <c r="O450"/>
  <c r="S431"/>
  <c r="Q431"/>
  <c r="T431"/>
  <c r="N431"/>
  <c r="L431"/>
  <c r="O431"/>
  <c r="T425"/>
  <c r="S425"/>
  <c r="Q425"/>
  <c r="N425"/>
  <c r="L425"/>
  <c r="O425"/>
  <c r="E410"/>
  <c r="T410"/>
  <c r="S410"/>
  <c r="Q410"/>
  <c r="N410"/>
  <c r="O410"/>
  <c r="L410"/>
  <c r="E385"/>
  <c r="T385"/>
  <c r="S385"/>
  <c r="Q385"/>
  <c r="N385"/>
  <c r="O385"/>
  <c r="L385"/>
  <c r="T375"/>
  <c r="Q375"/>
  <c r="S375"/>
  <c r="N375"/>
  <c r="L375"/>
  <c r="O375"/>
  <c r="E363"/>
  <c r="T363"/>
  <c r="S363"/>
  <c r="Q363"/>
  <c r="N363"/>
  <c r="O363"/>
  <c r="L363"/>
  <c r="E349"/>
  <c r="T349"/>
  <c r="S349"/>
  <c r="Q349"/>
  <c r="N349"/>
  <c r="L349"/>
  <c r="O349"/>
  <c r="E340"/>
  <c r="T340"/>
  <c r="S340"/>
  <c r="Q340"/>
  <c r="N340"/>
  <c r="L340"/>
  <c r="O340"/>
  <c r="E330"/>
  <c r="T330"/>
  <c r="S330"/>
  <c r="Q330"/>
  <c r="N330"/>
  <c r="L330"/>
  <c r="O330"/>
  <c r="T318"/>
  <c r="S318"/>
  <c r="Q318"/>
  <c r="N318"/>
  <c r="L318"/>
  <c r="O318"/>
  <c r="E314"/>
  <c r="T314"/>
  <c r="S314"/>
  <c r="Q314"/>
  <c r="N314"/>
  <c r="L314"/>
  <c r="O314"/>
  <c r="T299"/>
  <c r="S299"/>
  <c r="Q299"/>
  <c r="N299"/>
  <c r="L299"/>
  <c r="O299"/>
  <c r="E282"/>
  <c r="T282"/>
  <c r="S282"/>
  <c r="Q282"/>
  <c r="N282"/>
  <c r="L282"/>
  <c r="O282"/>
  <c r="E268"/>
  <c r="T268"/>
  <c r="S268"/>
  <c r="Q268"/>
  <c r="N268"/>
  <c r="L268"/>
  <c r="O268"/>
  <c r="E92"/>
  <c r="T92"/>
  <c r="S92"/>
  <c r="Q92"/>
  <c r="N92"/>
  <c r="L92"/>
  <c r="O92"/>
  <c r="E244"/>
  <c r="T244"/>
  <c r="S244"/>
  <c r="Q244"/>
  <c r="N244"/>
  <c r="L244"/>
  <c r="O244"/>
  <c r="E232"/>
  <c r="T232"/>
  <c r="S232"/>
  <c r="Q232"/>
  <c r="N232"/>
  <c r="L232"/>
  <c r="O232"/>
  <c r="E220"/>
  <c r="T220"/>
  <c r="S220"/>
  <c r="Q220"/>
  <c r="N220"/>
  <c r="L220"/>
  <c r="O220"/>
  <c r="E215"/>
  <c r="T215"/>
  <c r="S215"/>
  <c r="Q215"/>
  <c r="N215"/>
  <c r="L215"/>
  <c r="O215"/>
  <c r="E186"/>
  <c r="T186"/>
  <c r="S186"/>
  <c r="Q186"/>
  <c r="N186"/>
  <c r="L186"/>
  <c r="O186"/>
  <c r="E168"/>
  <c r="T168"/>
  <c r="S168"/>
  <c r="Q168"/>
  <c r="N168"/>
  <c r="L168"/>
  <c r="O168"/>
  <c r="E155"/>
  <c r="T155"/>
  <c r="Q155"/>
  <c r="S155"/>
  <c r="N155"/>
  <c r="L155"/>
  <c r="O155"/>
  <c r="E144"/>
  <c r="T144"/>
  <c r="S144"/>
  <c r="Q144"/>
  <c r="N144"/>
  <c r="L144"/>
  <c r="O144"/>
  <c r="T127"/>
  <c r="S127"/>
  <c r="Q127"/>
  <c r="L127"/>
  <c r="N127"/>
  <c r="O127"/>
  <c r="E654"/>
  <c r="T654"/>
  <c r="S654"/>
  <c r="N654"/>
  <c r="L654"/>
  <c r="O654"/>
  <c r="Q654"/>
  <c r="E55"/>
  <c r="T55"/>
  <c r="S55"/>
  <c r="N55"/>
  <c r="Q55"/>
  <c r="L55"/>
  <c r="O55"/>
  <c r="T484"/>
  <c r="S484"/>
  <c r="Q484"/>
  <c r="N484"/>
  <c r="L484"/>
  <c r="O484"/>
  <c r="T435"/>
  <c r="S435"/>
  <c r="Q435"/>
  <c r="N435"/>
  <c r="L435"/>
  <c r="O435"/>
  <c r="T70"/>
  <c r="S70"/>
  <c r="Q70"/>
  <c r="N70"/>
  <c r="O70"/>
  <c r="L70"/>
  <c r="T43"/>
  <c r="S43"/>
  <c r="N43"/>
  <c r="Q43"/>
  <c r="L43"/>
  <c r="O43"/>
  <c r="T67"/>
  <c r="S67"/>
  <c r="N67"/>
  <c r="O67"/>
  <c r="Q67"/>
  <c r="L67"/>
  <c r="T397"/>
  <c r="S397"/>
  <c r="N397"/>
  <c r="O397"/>
  <c r="L397"/>
  <c r="Q397"/>
  <c r="E623"/>
  <c r="T623"/>
  <c r="S623"/>
  <c r="N623"/>
  <c r="L623"/>
  <c r="O623"/>
  <c r="Q623"/>
  <c r="T21"/>
  <c r="S21"/>
  <c r="N21"/>
  <c r="O21"/>
  <c r="Q21"/>
  <c r="L21"/>
  <c r="E517"/>
  <c r="T517"/>
  <c r="S517"/>
  <c r="N517"/>
  <c r="O517"/>
  <c r="L517"/>
  <c r="Q517"/>
  <c r="T6"/>
  <c r="S6"/>
  <c r="N6"/>
  <c r="O6"/>
  <c r="L6"/>
  <c r="Q6"/>
  <c r="T27"/>
  <c r="S27"/>
  <c r="N27"/>
  <c r="O27"/>
  <c r="Q27"/>
  <c r="L27"/>
  <c r="T381"/>
  <c r="S381"/>
  <c r="N381"/>
  <c r="O381"/>
  <c r="L381"/>
  <c r="Q381"/>
  <c r="T293"/>
  <c r="S293"/>
  <c r="Q293"/>
  <c r="N293"/>
  <c r="O293"/>
  <c r="L293"/>
  <c r="E631"/>
  <c r="T631"/>
  <c r="S631"/>
  <c r="Q631"/>
  <c r="N631"/>
  <c r="L631"/>
  <c r="O631"/>
  <c r="E664"/>
  <c r="T664"/>
  <c r="S664"/>
  <c r="Q664"/>
  <c r="N664"/>
  <c r="L664"/>
  <c r="O664"/>
  <c r="E657"/>
  <c r="T657"/>
  <c r="S657"/>
  <c r="Q657"/>
  <c r="N657"/>
  <c r="L657"/>
  <c r="O657"/>
  <c r="E640"/>
  <c r="T640"/>
  <c r="S640"/>
  <c r="Q640"/>
  <c r="N640"/>
  <c r="L640"/>
  <c r="O640"/>
  <c r="E627"/>
  <c r="T627"/>
  <c r="S627"/>
  <c r="Q627"/>
  <c r="N627"/>
  <c r="L627"/>
  <c r="O627"/>
  <c r="E615"/>
  <c r="T615"/>
  <c r="S615"/>
  <c r="Q615"/>
  <c r="N615"/>
  <c r="L615"/>
  <c r="O615"/>
  <c r="E609"/>
  <c r="T609"/>
  <c r="S609"/>
  <c r="Q609"/>
  <c r="N609"/>
  <c r="L609"/>
  <c r="O609"/>
  <c r="E604"/>
  <c r="T604"/>
  <c r="S604"/>
  <c r="Q604"/>
  <c r="N604"/>
  <c r="L604"/>
  <c r="O604"/>
  <c r="E590"/>
  <c r="T590"/>
  <c r="S590"/>
  <c r="Q590"/>
  <c r="N590"/>
  <c r="L590"/>
  <c r="O590"/>
  <c r="E582"/>
  <c r="T582"/>
  <c r="S582"/>
  <c r="Q582"/>
  <c r="N582"/>
  <c r="L582"/>
  <c r="O582"/>
  <c r="E576"/>
  <c r="T576"/>
  <c r="S576"/>
  <c r="Q576"/>
  <c r="N576"/>
  <c r="L576"/>
  <c r="O576"/>
  <c r="E570"/>
  <c r="T570"/>
  <c r="S570"/>
  <c r="Q570"/>
  <c r="N570"/>
  <c r="L570"/>
  <c r="O570"/>
  <c r="E560"/>
  <c r="T560"/>
  <c r="S560"/>
  <c r="Q560"/>
  <c r="N560"/>
  <c r="L560"/>
  <c r="O560"/>
  <c r="E542"/>
  <c r="T542"/>
  <c r="Q542"/>
  <c r="S542"/>
  <c r="N542"/>
  <c r="L542"/>
  <c r="O542"/>
  <c r="E534"/>
  <c r="T534"/>
  <c r="S534"/>
  <c r="Q534"/>
  <c r="N534"/>
  <c r="L534"/>
  <c r="O534"/>
  <c r="E526"/>
  <c r="T526"/>
  <c r="S526"/>
  <c r="Q526"/>
  <c r="N526"/>
  <c r="L526"/>
  <c r="O526"/>
  <c r="E504"/>
  <c r="T504"/>
  <c r="S504"/>
  <c r="Q504"/>
  <c r="N504"/>
  <c r="L504"/>
  <c r="O504"/>
  <c r="E496"/>
  <c r="T496"/>
  <c r="S496"/>
  <c r="Q496"/>
  <c r="N496"/>
  <c r="L496"/>
  <c r="O496"/>
  <c r="E491"/>
  <c r="T491"/>
  <c r="S491"/>
  <c r="Q491"/>
  <c r="N491"/>
  <c r="L491"/>
  <c r="O491"/>
  <c r="E482"/>
  <c r="T482"/>
  <c r="S482"/>
  <c r="Q482"/>
  <c r="N482"/>
  <c r="L482"/>
  <c r="O482"/>
  <c r="E476"/>
  <c r="T476"/>
  <c r="S476"/>
  <c r="Q476"/>
  <c r="N476"/>
  <c r="L476"/>
  <c r="O476"/>
  <c r="E473"/>
  <c r="T473"/>
  <c r="Q473"/>
  <c r="S473"/>
  <c r="N473"/>
  <c r="L473"/>
  <c r="O473"/>
  <c r="E467"/>
  <c r="T467"/>
  <c r="S467"/>
  <c r="Q467"/>
  <c r="N467"/>
  <c r="O467"/>
  <c r="L467"/>
  <c r="E453"/>
  <c r="T453"/>
  <c r="S453"/>
  <c r="Q453"/>
  <c r="N453"/>
  <c r="L453"/>
  <c r="O453"/>
  <c r="E442"/>
  <c r="T442"/>
  <c r="S442"/>
  <c r="Q442"/>
  <c r="N442"/>
  <c r="L442"/>
  <c r="O442"/>
  <c r="E436"/>
  <c r="T436"/>
  <c r="S436"/>
  <c r="Q436"/>
  <c r="N436"/>
  <c r="L436"/>
  <c r="O436"/>
  <c r="E423"/>
  <c r="T423"/>
  <c r="S423"/>
  <c r="Q423"/>
  <c r="N423"/>
  <c r="O423"/>
  <c r="L423"/>
  <c r="E417"/>
  <c r="T417"/>
  <c r="S417"/>
  <c r="Q417"/>
  <c r="N417"/>
  <c r="L417"/>
  <c r="O417"/>
  <c r="E412"/>
  <c r="T412"/>
  <c r="S412"/>
  <c r="Q412"/>
  <c r="N412"/>
  <c r="L412"/>
  <c r="O412"/>
  <c r="E398"/>
  <c r="T398"/>
  <c r="S398"/>
  <c r="Q398"/>
  <c r="N398"/>
  <c r="L398"/>
  <c r="O398"/>
  <c r="E391"/>
  <c r="T391"/>
  <c r="S391"/>
  <c r="Q391"/>
  <c r="N391"/>
  <c r="O391"/>
  <c r="L391"/>
  <c r="E386"/>
  <c r="T386"/>
  <c r="S386"/>
  <c r="Q386"/>
  <c r="N386"/>
  <c r="L386"/>
  <c r="O386"/>
  <c r="E374"/>
  <c r="T374"/>
  <c r="S374"/>
  <c r="Q374"/>
  <c r="N374"/>
  <c r="O374"/>
  <c r="L374"/>
  <c r="E364"/>
  <c r="T364"/>
  <c r="S364"/>
  <c r="Q364"/>
  <c r="N364"/>
  <c r="L364"/>
  <c r="O364"/>
  <c r="E354"/>
  <c r="T354"/>
  <c r="S354"/>
  <c r="Q354"/>
  <c r="N354"/>
  <c r="L354"/>
  <c r="O354"/>
  <c r="E345"/>
  <c r="T345"/>
  <c r="S345"/>
  <c r="Q345"/>
  <c r="N345"/>
  <c r="L345"/>
  <c r="O345"/>
  <c r="E339"/>
  <c r="T339"/>
  <c r="S339"/>
  <c r="Q339"/>
  <c r="N339"/>
  <c r="L339"/>
  <c r="O339"/>
  <c r="E324"/>
  <c r="T324"/>
  <c r="S324"/>
  <c r="Q324"/>
  <c r="N324"/>
  <c r="O324"/>
  <c r="L324"/>
  <c r="E313"/>
  <c r="T313"/>
  <c r="S313"/>
  <c r="Q313"/>
  <c r="N313"/>
  <c r="O313"/>
  <c r="L313"/>
  <c r="E306"/>
  <c r="T306"/>
  <c r="S306"/>
  <c r="Q306"/>
  <c r="N306"/>
  <c r="L306"/>
  <c r="O306"/>
  <c r="E302"/>
  <c r="T302"/>
  <c r="S302"/>
  <c r="Q302"/>
  <c r="N302"/>
  <c r="L302"/>
  <c r="O302"/>
  <c r="E44"/>
  <c r="T44"/>
  <c r="S44"/>
  <c r="Q44"/>
  <c r="N44"/>
  <c r="L44"/>
  <c r="O44"/>
  <c r="E289"/>
  <c r="T289"/>
  <c r="S289"/>
  <c r="Q289"/>
  <c r="N289"/>
  <c r="L289"/>
  <c r="O289"/>
  <c r="E279"/>
  <c r="T279"/>
  <c r="S279"/>
  <c r="Q279"/>
  <c r="N279"/>
  <c r="L279"/>
  <c r="O279"/>
  <c r="E272"/>
  <c r="T272"/>
  <c r="S272"/>
  <c r="Q272"/>
  <c r="N272"/>
  <c r="L272"/>
  <c r="O272"/>
  <c r="E265"/>
  <c r="T265"/>
  <c r="S265"/>
  <c r="Q265"/>
  <c r="N265"/>
  <c r="L265"/>
  <c r="O265"/>
  <c r="E257"/>
  <c r="T257"/>
  <c r="S257"/>
  <c r="Q257"/>
  <c r="N257"/>
  <c r="L257"/>
  <c r="O257"/>
  <c r="E251"/>
  <c r="T251"/>
  <c r="S251"/>
  <c r="Q251"/>
  <c r="N251"/>
  <c r="L251"/>
  <c r="O251"/>
  <c r="E238"/>
  <c r="T238"/>
  <c r="S238"/>
  <c r="Q238"/>
  <c r="N238"/>
  <c r="L238"/>
  <c r="O238"/>
  <c r="E52"/>
  <c r="S52"/>
  <c r="T52"/>
  <c r="Q52"/>
  <c r="N52"/>
  <c r="L52"/>
  <c r="O52"/>
  <c r="E227"/>
  <c r="T227"/>
  <c r="S227"/>
  <c r="Q227"/>
  <c r="N227"/>
  <c r="L227"/>
  <c r="O227"/>
  <c r="E218"/>
  <c r="S218"/>
  <c r="T218"/>
  <c r="Q218"/>
  <c r="N218"/>
  <c r="L218"/>
  <c r="O218"/>
  <c r="E211"/>
  <c r="T211"/>
  <c r="S211"/>
  <c r="Q211"/>
  <c r="N211"/>
  <c r="L211"/>
  <c r="O211"/>
  <c r="E205"/>
  <c r="T205"/>
  <c r="S205"/>
  <c r="Q205"/>
  <c r="N205"/>
  <c r="L205"/>
  <c r="O205"/>
  <c r="E195"/>
  <c r="T195"/>
  <c r="S195"/>
  <c r="Q195"/>
  <c r="N195"/>
  <c r="L195"/>
  <c r="O195"/>
  <c r="E188"/>
  <c r="T188"/>
  <c r="S188"/>
  <c r="Q188"/>
  <c r="N188"/>
  <c r="L188"/>
  <c r="O188"/>
  <c r="E183"/>
  <c r="T183"/>
  <c r="S183"/>
  <c r="Q183"/>
  <c r="N183"/>
  <c r="L183"/>
  <c r="O183"/>
  <c r="E170"/>
  <c r="T170"/>
  <c r="S170"/>
  <c r="Q170"/>
  <c r="N170"/>
  <c r="L170"/>
  <c r="O170"/>
  <c r="E161"/>
  <c r="T161"/>
  <c r="S161"/>
  <c r="Q161"/>
  <c r="N161"/>
  <c r="L161"/>
  <c r="O161"/>
  <c r="E148"/>
  <c r="T148"/>
  <c r="S148"/>
  <c r="Q148"/>
  <c r="N148"/>
  <c r="L148"/>
  <c r="O148"/>
  <c r="E139"/>
  <c r="T139"/>
  <c r="S139"/>
  <c r="Q139"/>
  <c r="N139"/>
  <c r="L139"/>
  <c r="O139"/>
  <c r="E131"/>
  <c r="T131"/>
  <c r="S131"/>
  <c r="Q131"/>
  <c r="N131"/>
  <c r="L131"/>
  <c r="O131"/>
  <c r="E126"/>
  <c r="T126"/>
  <c r="S126"/>
  <c r="N126"/>
  <c r="Q126"/>
  <c r="L126"/>
  <c r="O126"/>
  <c r="E121"/>
  <c r="T121"/>
  <c r="S121"/>
  <c r="N121"/>
  <c r="Q121"/>
  <c r="L121"/>
  <c r="O121"/>
  <c r="E648"/>
  <c r="T648"/>
  <c r="Q648"/>
  <c r="N648"/>
  <c r="L648"/>
  <c r="O648"/>
  <c r="S648"/>
  <c r="E598"/>
  <c r="T598"/>
  <c r="S598"/>
  <c r="N598"/>
  <c r="Q598"/>
  <c r="L598"/>
  <c r="O598"/>
  <c r="E106"/>
  <c r="T106"/>
  <c r="N106"/>
  <c r="Q106"/>
  <c r="L106"/>
  <c r="O106"/>
  <c r="S106"/>
  <c r="E104"/>
  <c r="T104"/>
  <c r="S104"/>
  <c r="Q104"/>
  <c r="N104"/>
  <c r="L104"/>
  <c r="O104"/>
  <c r="E101"/>
  <c r="T101"/>
  <c r="S101"/>
  <c r="Q101"/>
  <c r="N101"/>
  <c r="L101"/>
  <c r="O101"/>
  <c r="E618"/>
  <c r="T618"/>
  <c r="Q618"/>
  <c r="S618"/>
  <c r="L618"/>
  <c r="O618"/>
  <c r="N618"/>
  <c r="E483"/>
  <c r="T483"/>
  <c r="S483"/>
  <c r="Q483"/>
  <c r="N483"/>
  <c r="L483"/>
  <c r="O483"/>
  <c r="E366"/>
  <c r="T366"/>
  <c r="S366"/>
  <c r="Q366"/>
  <c r="L366"/>
  <c r="O366"/>
  <c r="N366"/>
  <c r="E91"/>
  <c r="T91"/>
  <c r="S91"/>
  <c r="Q91"/>
  <c r="L91"/>
  <c r="O91"/>
  <c r="N91"/>
  <c r="E135"/>
  <c r="T135"/>
  <c r="S135"/>
  <c r="Q135"/>
  <c r="L135"/>
  <c r="O135"/>
  <c r="N135"/>
  <c r="E178"/>
  <c r="T178"/>
  <c r="S178"/>
  <c r="Q178"/>
  <c r="N178"/>
  <c r="L178"/>
  <c r="O178"/>
  <c r="E90"/>
  <c r="T90"/>
  <c r="Q90"/>
  <c r="L90"/>
  <c r="O90"/>
  <c r="S90"/>
  <c r="N90"/>
  <c r="E10"/>
  <c r="T10"/>
  <c r="Q10"/>
  <c r="L10"/>
  <c r="O10"/>
  <c r="N10"/>
  <c r="S10"/>
  <c r="E159"/>
  <c r="T159"/>
  <c r="S159"/>
  <c r="Q159"/>
  <c r="N159"/>
  <c r="L159"/>
  <c r="O159"/>
  <c r="E645"/>
  <c r="T645"/>
  <c r="Q645"/>
  <c r="L645"/>
  <c r="O645"/>
  <c r="N645"/>
  <c r="S645"/>
  <c r="T477"/>
  <c r="Q477"/>
  <c r="L477"/>
  <c r="O477"/>
  <c r="S477"/>
  <c r="N477"/>
  <c r="E663"/>
  <c r="T663"/>
  <c r="S663"/>
  <c r="Q663"/>
  <c r="N663"/>
  <c r="L663"/>
  <c r="O663"/>
  <c r="E649"/>
  <c r="T649"/>
  <c r="S649"/>
  <c r="Q649"/>
  <c r="N649"/>
  <c r="L649"/>
  <c r="O649"/>
  <c r="E638"/>
  <c r="T638"/>
  <c r="Q638"/>
  <c r="S638"/>
  <c r="N638"/>
  <c r="L638"/>
  <c r="O638"/>
  <c r="T622"/>
  <c r="S622"/>
  <c r="Q622"/>
  <c r="N622"/>
  <c r="L622"/>
  <c r="O622"/>
  <c r="T608"/>
  <c r="S608"/>
  <c r="Q608"/>
  <c r="N608"/>
  <c r="L608"/>
  <c r="O608"/>
  <c r="E588"/>
  <c r="T588"/>
  <c r="S588"/>
  <c r="Q588"/>
  <c r="N588"/>
  <c r="L588"/>
  <c r="O588"/>
  <c r="E561"/>
  <c r="T561"/>
  <c r="S561"/>
  <c r="Q561"/>
  <c r="N561"/>
  <c r="L561"/>
  <c r="O561"/>
  <c r="E556"/>
  <c r="T556"/>
  <c r="S556"/>
  <c r="Q556"/>
  <c r="N556"/>
  <c r="L556"/>
  <c r="O556"/>
  <c r="T547"/>
  <c r="S547"/>
  <c r="Q547"/>
  <c r="N547"/>
  <c r="L547"/>
  <c r="O547"/>
  <c r="T107"/>
  <c r="S107"/>
  <c r="N107"/>
  <c r="Q107"/>
  <c r="L107"/>
  <c r="O107"/>
  <c r="S522"/>
  <c r="Q522"/>
  <c r="T522"/>
  <c r="N522"/>
  <c r="L522"/>
  <c r="O522"/>
  <c r="T514"/>
  <c r="S514"/>
  <c r="Q514"/>
  <c r="N514"/>
  <c r="L514"/>
  <c r="O514"/>
  <c r="T466"/>
  <c r="S466"/>
  <c r="Q466"/>
  <c r="N466"/>
  <c r="L466"/>
  <c r="O466"/>
  <c r="T457"/>
  <c r="S457"/>
  <c r="Q457"/>
  <c r="N457"/>
  <c r="L457"/>
  <c r="O457"/>
  <c r="T446"/>
  <c r="S446"/>
  <c r="Q446"/>
  <c r="N446"/>
  <c r="L446"/>
  <c r="O446"/>
  <c r="E430"/>
  <c r="T430"/>
  <c r="S430"/>
  <c r="Q430"/>
  <c r="N430"/>
  <c r="L430"/>
  <c r="O430"/>
  <c r="E424"/>
  <c r="T424"/>
  <c r="S424"/>
  <c r="Q424"/>
  <c r="N424"/>
  <c r="L424"/>
  <c r="O424"/>
  <c r="T409"/>
  <c r="S409"/>
  <c r="Q409"/>
  <c r="N409"/>
  <c r="L409"/>
  <c r="O409"/>
  <c r="E383"/>
  <c r="T383"/>
  <c r="S383"/>
  <c r="Q383"/>
  <c r="N383"/>
  <c r="L383"/>
  <c r="O383"/>
  <c r="E371"/>
  <c r="T371"/>
  <c r="S371"/>
  <c r="Q371"/>
  <c r="N371"/>
  <c r="L371"/>
  <c r="O371"/>
  <c r="E358"/>
  <c r="T358"/>
  <c r="S358"/>
  <c r="Q358"/>
  <c r="N358"/>
  <c r="L358"/>
  <c r="O358"/>
  <c r="E348"/>
  <c r="T348"/>
  <c r="S348"/>
  <c r="Q348"/>
  <c r="N348"/>
  <c r="L348"/>
  <c r="O348"/>
  <c r="T337"/>
  <c r="S337"/>
  <c r="Q337"/>
  <c r="N337"/>
  <c r="L337"/>
  <c r="O337"/>
  <c r="E328"/>
  <c r="T328"/>
  <c r="S328"/>
  <c r="Q328"/>
  <c r="N328"/>
  <c r="L328"/>
  <c r="O328"/>
  <c r="E316"/>
  <c r="T316"/>
  <c r="Q316"/>
  <c r="S316"/>
  <c r="N316"/>
  <c r="L316"/>
  <c r="O316"/>
  <c r="E312"/>
  <c r="S312"/>
  <c r="T312"/>
  <c r="Q312"/>
  <c r="N312"/>
  <c r="L312"/>
  <c r="O312"/>
  <c r="E295"/>
  <c r="S295"/>
  <c r="T295"/>
  <c r="Q295"/>
  <c r="N295"/>
  <c r="L295"/>
  <c r="O295"/>
  <c r="E281"/>
  <c r="T281"/>
  <c r="S281"/>
  <c r="Q281"/>
  <c r="N281"/>
  <c r="L281"/>
  <c r="O281"/>
  <c r="E266"/>
  <c r="T266"/>
  <c r="S266"/>
  <c r="Q266"/>
  <c r="N266"/>
  <c r="L266"/>
  <c r="O266"/>
  <c r="S253"/>
  <c r="T253"/>
  <c r="Q253"/>
  <c r="N253"/>
  <c r="L253"/>
  <c r="O253"/>
  <c r="E243"/>
  <c r="T243"/>
  <c r="S243"/>
  <c r="Q243"/>
  <c r="N243"/>
  <c r="L243"/>
  <c r="O243"/>
  <c r="E231"/>
  <c r="T231"/>
  <c r="S231"/>
  <c r="Q231"/>
  <c r="N231"/>
  <c r="L231"/>
  <c r="O231"/>
  <c r="E69"/>
  <c r="T69"/>
  <c r="S69"/>
  <c r="Q69"/>
  <c r="N69"/>
  <c r="L69"/>
  <c r="O69"/>
  <c r="E204"/>
  <c r="T204"/>
  <c r="S204"/>
  <c r="Q204"/>
  <c r="N204"/>
  <c r="L204"/>
  <c r="O204"/>
  <c r="E177"/>
  <c r="T177"/>
  <c r="S177"/>
  <c r="Q177"/>
  <c r="N177"/>
  <c r="L177"/>
  <c r="O177"/>
  <c r="E165"/>
  <c r="T165"/>
  <c r="S165"/>
  <c r="Q165"/>
  <c r="N165"/>
  <c r="L165"/>
  <c r="O165"/>
  <c r="T151"/>
  <c r="S151"/>
  <c r="N151"/>
  <c r="L151"/>
  <c r="O151"/>
  <c r="Q151"/>
  <c r="E141"/>
  <c r="T141"/>
  <c r="S141"/>
  <c r="Q141"/>
  <c r="N141"/>
  <c r="L141"/>
  <c r="O141"/>
  <c r="E116"/>
  <c r="T116"/>
  <c r="S116"/>
  <c r="Q116"/>
  <c r="L116"/>
  <c r="N116"/>
  <c r="O116"/>
  <c r="T650"/>
  <c r="S650"/>
  <c r="Q650"/>
  <c r="N650"/>
  <c r="L650"/>
  <c r="O650"/>
  <c r="T62"/>
  <c r="S62"/>
  <c r="N62"/>
  <c r="L62"/>
  <c r="O62"/>
  <c r="Q62"/>
  <c r="F78"/>
  <c r="T78"/>
  <c r="S78"/>
  <c r="Q78"/>
  <c r="N78"/>
  <c r="L78"/>
  <c r="O78"/>
  <c r="E34"/>
  <c r="T34"/>
  <c r="S34"/>
  <c r="Q34"/>
  <c r="N34"/>
  <c r="L34"/>
  <c r="O34"/>
  <c r="E323"/>
  <c r="T323"/>
  <c r="Q323"/>
  <c r="N323"/>
  <c r="S323"/>
  <c r="L323"/>
  <c r="O323"/>
  <c r="T147"/>
  <c r="S147"/>
  <c r="Q147"/>
  <c r="N147"/>
  <c r="L147"/>
  <c r="O147"/>
  <c r="T532"/>
  <c r="S532"/>
  <c r="Q532"/>
  <c r="N532"/>
  <c r="L532"/>
  <c r="O532"/>
  <c r="T74"/>
  <c r="S74"/>
  <c r="N74"/>
  <c r="Q74"/>
  <c r="L74"/>
  <c r="O74"/>
  <c r="E309"/>
  <c r="T309"/>
  <c r="S309"/>
  <c r="N309"/>
  <c r="L309"/>
  <c r="O309"/>
  <c r="Q309"/>
  <c r="T269"/>
  <c r="S269"/>
  <c r="N269"/>
  <c r="O269"/>
  <c r="Q269"/>
  <c r="L269"/>
  <c r="T12"/>
  <c r="S12"/>
  <c r="Q12"/>
  <c r="N12"/>
  <c r="L12"/>
  <c r="O12"/>
  <c r="E29"/>
  <c r="T29"/>
  <c r="S29"/>
  <c r="Q29"/>
  <c r="N29"/>
  <c r="O29"/>
  <c r="L29"/>
  <c r="E96"/>
  <c r="T96"/>
  <c r="S96"/>
  <c r="Q96"/>
  <c r="N96"/>
  <c r="O96"/>
  <c r="L96"/>
  <c r="T335"/>
  <c r="S335"/>
  <c r="N335"/>
  <c r="L335"/>
  <c r="O335"/>
  <c r="Q335"/>
  <c r="E662"/>
  <c r="T662"/>
  <c r="Q662"/>
  <c r="S662"/>
  <c r="N662"/>
  <c r="L662"/>
  <c r="O662"/>
  <c r="E613"/>
  <c r="T613"/>
  <c r="S613"/>
  <c r="Q613"/>
  <c r="N613"/>
  <c r="L613"/>
  <c r="O613"/>
  <c r="E575"/>
  <c r="T575"/>
  <c r="S575"/>
  <c r="Q575"/>
  <c r="N575"/>
  <c r="L575"/>
  <c r="O575"/>
  <c r="E545"/>
  <c r="T545"/>
  <c r="S545"/>
  <c r="Q545"/>
  <c r="N545"/>
  <c r="L545"/>
  <c r="O545"/>
  <c r="E61"/>
  <c r="T61"/>
  <c r="S61"/>
  <c r="Q61"/>
  <c r="N61"/>
  <c r="L61"/>
  <c r="O61"/>
  <c r="E495"/>
  <c r="T495"/>
  <c r="S495"/>
  <c r="Q495"/>
  <c r="N495"/>
  <c r="L495"/>
  <c r="O495"/>
  <c r="E475"/>
  <c r="T475"/>
  <c r="S475"/>
  <c r="Q475"/>
  <c r="N475"/>
  <c r="L475"/>
  <c r="O475"/>
  <c r="E411"/>
  <c r="T411"/>
  <c r="Q411"/>
  <c r="S411"/>
  <c r="N411"/>
  <c r="L411"/>
  <c r="O411"/>
  <c r="E390"/>
  <c r="T390"/>
  <c r="S390"/>
  <c r="Q390"/>
  <c r="N390"/>
  <c r="L390"/>
  <c r="O390"/>
  <c r="E360"/>
  <c r="T360"/>
  <c r="S360"/>
  <c r="Q360"/>
  <c r="N360"/>
  <c r="L360"/>
  <c r="O360"/>
  <c r="E338"/>
  <c r="T338"/>
  <c r="S338"/>
  <c r="Q338"/>
  <c r="N338"/>
  <c r="O338"/>
  <c r="L338"/>
  <c r="E305"/>
  <c r="T305"/>
  <c r="S305"/>
  <c r="Q305"/>
  <c r="N305"/>
  <c r="L305"/>
  <c r="O305"/>
  <c r="E288"/>
  <c r="T288"/>
  <c r="S288"/>
  <c r="Q288"/>
  <c r="N288"/>
  <c r="L288"/>
  <c r="O288"/>
  <c r="E277"/>
  <c r="T277"/>
  <c r="S277"/>
  <c r="Q277"/>
  <c r="N277"/>
  <c r="L277"/>
  <c r="O277"/>
  <c r="E256"/>
  <c r="T256"/>
  <c r="S256"/>
  <c r="Q256"/>
  <c r="N256"/>
  <c r="L256"/>
  <c r="O256"/>
  <c r="E237"/>
  <c r="T237"/>
  <c r="S237"/>
  <c r="Q237"/>
  <c r="N237"/>
  <c r="L237"/>
  <c r="O237"/>
  <c r="E233"/>
  <c r="T233"/>
  <c r="S233"/>
  <c r="Q233"/>
  <c r="N233"/>
  <c r="L233"/>
  <c r="O233"/>
  <c r="E225"/>
  <c r="S225"/>
  <c r="T225"/>
  <c r="Q225"/>
  <c r="N225"/>
  <c r="L225"/>
  <c r="O225"/>
  <c r="E217"/>
  <c r="T217"/>
  <c r="S217"/>
  <c r="Q217"/>
  <c r="N217"/>
  <c r="L217"/>
  <c r="O217"/>
  <c r="E209"/>
  <c r="T209"/>
  <c r="S209"/>
  <c r="Q209"/>
  <c r="N209"/>
  <c r="L209"/>
  <c r="O209"/>
  <c r="E202"/>
  <c r="T202"/>
  <c r="S202"/>
  <c r="Q202"/>
  <c r="N202"/>
  <c r="L202"/>
  <c r="O202"/>
  <c r="E194"/>
  <c r="T194"/>
  <c r="S194"/>
  <c r="Q194"/>
  <c r="N194"/>
  <c r="L194"/>
  <c r="O194"/>
  <c r="E187"/>
  <c r="T187"/>
  <c r="S187"/>
  <c r="Q187"/>
  <c r="N187"/>
  <c r="L187"/>
  <c r="O187"/>
  <c r="E180"/>
  <c r="T180"/>
  <c r="S180"/>
  <c r="Q180"/>
  <c r="N180"/>
  <c r="L180"/>
  <c r="O180"/>
  <c r="E166"/>
  <c r="T166"/>
  <c r="S166"/>
  <c r="Q166"/>
  <c r="N166"/>
  <c r="L166"/>
  <c r="O166"/>
  <c r="E156"/>
  <c r="T156"/>
  <c r="S156"/>
  <c r="Q156"/>
  <c r="N156"/>
  <c r="L156"/>
  <c r="O156"/>
  <c r="E145"/>
  <c r="T145"/>
  <c r="S145"/>
  <c r="Q145"/>
  <c r="N145"/>
  <c r="L145"/>
  <c r="O145"/>
  <c r="E138"/>
  <c r="T138"/>
  <c r="S138"/>
  <c r="N138"/>
  <c r="Q138"/>
  <c r="L138"/>
  <c r="O138"/>
  <c r="E130"/>
  <c r="T130"/>
  <c r="S130"/>
  <c r="N130"/>
  <c r="Q130"/>
  <c r="L130"/>
  <c r="O130"/>
  <c r="E125"/>
  <c r="T125"/>
  <c r="S125"/>
  <c r="Q125"/>
  <c r="L125"/>
  <c r="N125"/>
  <c r="O125"/>
  <c r="E120"/>
  <c r="T120"/>
  <c r="S120"/>
  <c r="Q120"/>
  <c r="N120"/>
  <c r="L120"/>
  <c r="O120"/>
  <c r="E635"/>
  <c r="T635"/>
  <c r="S635"/>
  <c r="N635"/>
  <c r="Q635"/>
  <c r="L635"/>
  <c r="O635"/>
  <c r="E564"/>
  <c r="T564"/>
  <c r="S564"/>
  <c r="Q564"/>
  <c r="N564"/>
  <c r="L564"/>
  <c r="O564"/>
  <c r="E519"/>
  <c r="T519"/>
  <c r="S519"/>
  <c r="N519"/>
  <c r="Q519"/>
  <c r="L519"/>
  <c r="O519"/>
  <c r="E462"/>
  <c r="T462"/>
  <c r="S462"/>
  <c r="Q462"/>
  <c r="N462"/>
  <c r="L462"/>
  <c r="O462"/>
  <c r="E333"/>
  <c r="T333"/>
  <c r="S333"/>
  <c r="N333"/>
  <c r="Q333"/>
  <c r="L333"/>
  <c r="O333"/>
  <c r="E224"/>
  <c r="T224"/>
  <c r="S224"/>
  <c r="Q224"/>
  <c r="N224"/>
  <c r="L224"/>
  <c r="O224"/>
  <c r="E361"/>
  <c r="T361"/>
  <c r="Q361"/>
  <c r="S361"/>
  <c r="L361"/>
  <c r="O361"/>
  <c r="N361"/>
  <c r="E597"/>
  <c r="T597"/>
  <c r="S597"/>
  <c r="Q597"/>
  <c r="N597"/>
  <c r="L597"/>
  <c r="O597"/>
  <c r="E444"/>
  <c r="T444"/>
  <c r="Q444"/>
  <c r="L444"/>
  <c r="O444"/>
  <c r="N444"/>
  <c r="S444"/>
  <c r="E58"/>
  <c r="T58"/>
  <c r="Q58"/>
  <c r="L58"/>
  <c r="O58"/>
  <c r="N58"/>
  <c r="S58"/>
  <c r="E72"/>
  <c r="T72"/>
  <c r="S72"/>
  <c r="Q72"/>
  <c r="L72"/>
  <c r="O72"/>
  <c r="N72"/>
  <c r="E103"/>
  <c r="T103"/>
  <c r="S103"/>
  <c r="Q103"/>
  <c r="N103"/>
  <c r="L103"/>
  <c r="O103"/>
  <c r="E37"/>
  <c r="T37"/>
  <c r="S37"/>
  <c r="Q37"/>
  <c r="N37"/>
  <c r="L37"/>
  <c r="O37"/>
  <c r="E28"/>
  <c r="T28"/>
  <c r="Q28"/>
  <c r="L28"/>
  <c r="O28"/>
  <c r="N28"/>
  <c r="S28"/>
  <c r="E592"/>
  <c r="T592"/>
  <c r="Q592"/>
  <c r="L592"/>
  <c r="O592"/>
  <c r="N592"/>
  <c r="S592"/>
  <c r="E213"/>
  <c r="T213"/>
  <c r="S213"/>
  <c r="Q213"/>
  <c r="L213"/>
  <c r="O213"/>
  <c r="N213"/>
  <c r="E66"/>
  <c r="T66"/>
  <c r="Q66"/>
  <c r="L66"/>
  <c r="O66"/>
  <c r="N66"/>
  <c r="S66"/>
  <c r="T189"/>
  <c r="Q189"/>
  <c r="L189"/>
  <c r="O189"/>
  <c r="N189"/>
  <c r="S189"/>
  <c r="T660"/>
  <c r="S660"/>
  <c r="Q660"/>
  <c r="N660"/>
  <c r="L660"/>
  <c r="O660"/>
  <c r="T647"/>
  <c r="S647"/>
  <c r="Q647"/>
  <c r="N647"/>
  <c r="L647"/>
  <c r="O647"/>
  <c r="T637"/>
  <c r="S637"/>
  <c r="Q637"/>
  <c r="N637"/>
  <c r="L637"/>
  <c r="O637"/>
  <c r="T617"/>
  <c r="S617"/>
  <c r="Q617"/>
  <c r="N617"/>
  <c r="L617"/>
  <c r="O617"/>
  <c r="T599"/>
  <c r="S599"/>
  <c r="Q599"/>
  <c r="N599"/>
  <c r="L599"/>
  <c r="O599"/>
  <c r="T583"/>
  <c r="S583"/>
  <c r="Q583"/>
  <c r="N583"/>
  <c r="L583"/>
  <c r="O583"/>
  <c r="T559"/>
  <c r="S559"/>
  <c r="Q559"/>
  <c r="N559"/>
  <c r="L559"/>
  <c r="O559"/>
  <c r="T555"/>
  <c r="S555"/>
  <c r="Q555"/>
  <c r="N555"/>
  <c r="L555"/>
  <c r="O555"/>
  <c r="E546"/>
  <c r="T546"/>
  <c r="S546"/>
  <c r="Q546"/>
  <c r="N546"/>
  <c r="L546"/>
  <c r="O546"/>
  <c r="E535"/>
  <c r="T535"/>
  <c r="S535"/>
  <c r="Q535"/>
  <c r="N535"/>
  <c r="L535"/>
  <c r="O535"/>
  <c r="E520"/>
  <c r="T520"/>
  <c r="Q520"/>
  <c r="S520"/>
  <c r="N520"/>
  <c r="L520"/>
  <c r="O520"/>
  <c r="E513"/>
  <c r="T513"/>
  <c r="S513"/>
  <c r="Q513"/>
  <c r="N513"/>
  <c r="L513"/>
  <c r="O513"/>
  <c r="T488"/>
  <c r="S488"/>
  <c r="Q488"/>
  <c r="N488"/>
  <c r="L488"/>
  <c r="O488"/>
  <c r="E464"/>
  <c r="T464"/>
  <c r="S464"/>
  <c r="Q464"/>
  <c r="N464"/>
  <c r="L464"/>
  <c r="O464"/>
  <c r="E456"/>
  <c r="T456"/>
  <c r="S456"/>
  <c r="Q456"/>
  <c r="N456"/>
  <c r="O456"/>
  <c r="L456"/>
  <c r="E438"/>
  <c r="T438"/>
  <c r="S438"/>
  <c r="Q438"/>
  <c r="N438"/>
  <c r="O438"/>
  <c r="L438"/>
  <c r="T429"/>
  <c r="Q429"/>
  <c r="S429"/>
  <c r="N429"/>
  <c r="L429"/>
  <c r="O429"/>
  <c r="T422"/>
  <c r="S422"/>
  <c r="Q422"/>
  <c r="N422"/>
  <c r="L422"/>
  <c r="O422"/>
  <c r="E408"/>
  <c r="T408"/>
  <c r="S408"/>
  <c r="Q408"/>
  <c r="N408"/>
  <c r="L408"/>
  <c r="O408"/>
  <c r="E380"/>
  <c r="T380"/>
  <c r="S380"/>
  <c r="Q380"/>
  <c r="N380"/>
  <c r="L380"/>
  <c r="O380"/>
  <c r="E368"/>
  <c r="T368"/>
  <c r="S368"/>
  <c r="Q368"/>
  <c r="N368"/>
  <c r="L368"/>
  <c r="O368"/>
  <c r="T353"/>
  <c r="S353"/>
  <c r="Q353"/>
  <c r="N353"/>
  <c r="L353"/>
  <c r="O353"/>
  <c r="E347"/>
  <c r="T347"/>
  <c r="S347"/>
  <c r="Q347"/>
  <c r="N347"/>
  <c r="O347"/>
  <c r="L347"/>
  <c r="E336"/>
  <c r="T336"/>
  <c r="S336"/>
  <c r="Q336"/>
  <c r="N336"/>
  <c r="L336"/>
  <c r="O336"/>
  <c r="E320"/>
  <c r="T320"/>
  <c r="S320"/>
  <c r="Q320"/>
  <c r="N320"/>
  <c r="L320"/>
  <c r="O320"/>
  <c r="E23"/>
  <c r="T23"/>
  <c r="S23"/>
  <c r="Q23"/>
  <c r="N23"/>
  <c r="L23"/>
  <c r="O23"/>
  <c r="E307"/>
  <c r="T307"/>
  <c r="S307"/>
  <c r="Q307"/>
  <c r="N307"/>
  <c r="L307"/>
  <c r="O307"/>
  <c r="E284"/>
  <c r="T284"/>
  <c r="S284"/>
  <c r="Q284"/>
  <c r="N284"/>
  <c r="L284"/>
  <c r="O284"/>
  <c r="T280"/>
  <c r="S280"/>
  <c r="Q280"/>
  <c r="N280"/>
  <c r="L280"/>
  <c r="O280"/>
  <c r="E259"/>
  <c r="T259"/>
  <c r="S259"/>
  <c r="Q259"/>
  <c r="N259"/>
  <c r="L259"/>
  <c r="O259"/>
  <c r="E252"/>
  <c r="T252"/>
  <c r="S252"/>
  <c r="Q252"/>
  <c r="N252"/>
  <c r="L252"/>
  <c r="O252"/>
  <c r="E242"/>
  <c r="T242"/>
  <c r="S242"/>
  <c r="Q242"/>
  <c r="N242"/>
  <c r="L242"/>
  <c r="O242"/>
  <c r="E226"/>
  <c r="T226"/>
  <c r="S226"/>
  <c r="Q226"/>
  <c r="N226"/>
  <c r="L226"/>
  <c r="O226"/>
  <c r="T219"/>
  <c r="S219"/>
  <c r="Q219"/>
  <c r="N219"/>
  <c r="L219"/>
  <c r="O219"/>
  <c r="E201"/>
  <c r="T201"/>
  <c r="S201"/>
  <c r="Q201"/>
  <c r="N201"/>
  <c r="L201"/>
  <c r="O201"/>
  <c r="T173"/>
  <c r="S173"/>
  <c r="Q173"/>
  <c r="N173"/>
  <c r="L173"/>
  <c r="O173"/>
  <c r="E160"/>
  <c r="T160"/>
  <c r="S160"/>
  <c r="Q160"/>
  <c r="N160"/>
  <c r="L160"/>
  <c r="O160"/>
  <c r="E149"/>
  <c r="T149"/>
  <c r="S149"/>
  <c r="Q149"/>
  <c r="N149"/>
  <c r="L149"/>
  <c r="O149"/>
  <c r="E137"/>
  <c r="T137"/>
  <c r="S137"/>
  <c r="Q137"/>
  <c r="L137"/>
  <c r="N137"/>
  <c r="O137"/>
  <c r="E115"/>
  <c r="T115"/>
  <c r="S115"/>
  <c r="N115"/>
  <c r="Q115"/>
  <c r="L115"/>
  <c r="O115"/>
  <c r="T109"/>
  <c r="S109"/>
  <c r="N109"/>
  <c r="O109"/>
  <c r="L109"/>
  <c r="Q109"/>
  <c r="T523"/>
  <c r="S523"/>
  <c r="N523"/>
  <c r="Q523"/>
  <c r="L523"/>
  <c r="O523"/>
  <c r="E470"/>
  <c r="T470"/>
  <c r="S470"/>
  <c r="Q470"/>
  <c r="N470"/>
  <c r="L470"/>
  <c r="O470"/>
  <c r="E432"/>
  <c r="T432"/>
  <c r="S432"/>
  <c r="Q432"/>
  <c r="N432"/>
  <c r="L432"/>
  <c r="O432"/>
  <c r="E311"/>
  <c r="T311"/>
  <c r="S311"/>
  <c r="Q311"/>
  <c r="N311"/>
  <c r="L311"/>
  <c r="O311"/>
  <c r="E124"/>
  <c r="T124"/>
  <c r="S124"/>
  <c r="N124"/>
  <c r="L124"/>
  <c r="O124"/>
  <c r="Q124"/>
  <c r="T511"/>
  <c r="S511"/>
  <c r="N511"/>
  <c r="Q511"/>
  <c r="L511"/>
  <c r="O511"/>
  <c r="E294"/>
  <c r="T294"/>
  <c r="S294"/>
  <c r="Q294"/>
  <c r="N294"/>
  <c r="O294"/>
  <c r="L294"/>
  <c r="E643"/>
  <c r="T643"/>
  <c r="S643"/>
  <c r="Q643"/>
  <c r="N643"/>
  <c r="L643"/>
  <c r="O643"/>
  <c r="T644"/>
  <c r="S644"/>
  <c r="N644"/>
  <c r="L644"/>
  <c r="O644"/>
  <c r="Q644"/>
  <c r="T602"/>
  <c r="S602"/>
  <c r="N602"/>
  <c r="O602"/>
  <c r="L602"/>
  <c r="Q602"/>
  <c r="E577"/>
  <c r="T577"/>
  <c r="S577"/>
  <c r="Q577"/>
  <c r="N577"/>
  <c r="L577"/>
  <c r="O577"/>
  <c r="T150"/>
  <c r="S150"/>
  <c r="N150"/>
  <c r="Q150"/>
  <c r="L150"/>
  <c r="O150"/>
  <c r="E158"/>
  <c r="T158"/>
  <c r="S158"/>
  <c r="Q158"/>
  <c r="N158"/>
  <c r="L158"/>
  <c r="O158"/>
  <c r="E653"/>
  <c r="T653"/>
  <c r="S653"/>
  <c r="Q653"/>
  <c r="N653"/>
  <c r="L653"/>
  <c r="O653"/>
  <c r="E36"/>
  <c r="T36"/>
  <c r="S36"/>
  <c r="Q36"/>
  <c r="N36"/>
  <c r="L36"/>
  <c r="O36"/>
  <c r="E600"/>
  <c r="T600"/>
  <c r="S600"/>
  <c r="Q600"/>
  <c r="N600"/>
  <c r="L600"/>
  <c r="O600"/>
  <c r="E581"/>
  <c r="T581"/>
  <c r="S581"/>
  <c r="Q581"/>
  <c r="N581"/>
  <c r="L581"/>
  <c r="O581"/>
  <c r="E554"/>
  <c r="T554"/>
  <c r="S554"/>
  <c r="N554"/>
  <c r="L554"/>
  <c r="O554"/>
  <c r="Q554"/>
  <c r="E521"/>
  <c r="T521"/>
  <c r="S521"/>
  <c r="Q521"/>
  <c r="N521"/>
  <c r="L521"/>
  <c r="O521"/>
  <c r="E489"/>
  <c r="T489"/>
  <c r="S489"/>
  <c r="Q489"/>
  <c r="N489"/>
  <c r="L489"/>
  <c r="O489"/>
  <c r="E472"/>
  <c r="T472"/>
  <c r="S472"/>
  <c r="Q472"/>
  <c r="N472"/>
  <c r="O472"/>
  <c r="L472"/>
  <c r="E441"/>
  <c r="T441"/>
  <c r="S441"/>
  <c r="Q441"/>
  <c r="N441"/>
  <c r="L441"/>
  <c r="O441"/>
  <c r="E416"/>
  <c r="T416"/>
  <c r="S416"/>
  <c r="Q416"/>
  <c r="N416"/>
  <c r="L416"/>
  <c r="O416"/>
  <c r="E384"/>
  <c r="T384"/>
  <c r="S384"/>
  <c r="Q384"/>
  <c r="N384"/>
  <c r="L384"/>
  <c r="O384"/>
  <c r="E352"/>
  <c r="T352"/>
  <c r="S352"/>
  <c r="Q352"/>
  <c r="N352"/>
  <c r="L352"/>
  <c r="O352"/>
  <c r="E322"/>
  <c r="T322"/>
  <c r="S322"/>
  <c r="Q322"/>
  <c r="N322"/>
  <c r="L322"/>
  <c r="O322"/>
  <c r="E301"/>
  <c r="T301"/>
  <c r="S301"/>
  <c r="Q301"/>
  <c r="N301"/>
  <c r="L301"/>
  <c r="O301"/>
  <c r="E264"/>
  <c r="T264"/>
  <c r="S264"/>
  <c r="Q264"/>
  <c r="N264"/>
  <c r="L264"/>
  <c r="O264"/>
  <c r="E652"/>
  <c r="T652"/>
  <c r="S652"/>
  <c r="Q652"/>
  <c r="N652"/>
  <c r="L652"/>
  <c r="O652"/>
  <c r="E606"/>
  <c r="T606"/>
  <c r="Q606"/>
  <c r="N606"/>
  <c r="L606"/>
  <c r="O606"/>
  <c r="S606"/>
  <c r="E586"/>
  <c r="T586"/>
  <c r="S586"/>
  <c r="Q586"/>
  <c r="N586"/>
  <c r="L586"/>
  <c r="O586"/>
  <c r="E573"/>
  <c r="T573"/>
  <c r="S573"/>
  <c r="Q573"/>
  <c r="N573"/>
  <c r="L573"/>
  <c r="O573"/>
  <c r="E553"/>
  <c r="T553"/>
  <c r="S553"/>
  <c r="Q553"/>
  <c r="N553"/>
  <c r="L553"/>
  <c r="O553"/>
  <c r="E540"/>
  <c r="T540"/>
  <c r="S540"/>
  <c r="Q540"/>
  <c r="N540"/>
  <c r="L540"/>
  <c r="O540"/>
  <c r="E515"/>
  <c r="T515"/>
  <c r="S515"/>
  <c r="Q515"/>
  <c r="N515"/>
  <c r="L515"/>
  <c r="O515"/>
  <c r="E494"/>
  <c r="S494"/>
  <c r="T494"/>
  <c r="Q494"/>
  <c r="N494"/>
  <c r="L494"/>
  <c r="O494"/>
  <c r="E480"/>
  <c r="T480"/>
  <c r="S480"/>
  <c r="Q480"/>
  <c r="N480"/>
  <c r="L480"/>
  <c r="O480"/>
  <c r="E469"/>
  <c r="T469"/>
  <c r="S469"/>
  <c r="Q469"/>
  <c r="N469"/>
  <c r="L469"/>
  <c r="O469"/>
  <c r="E451"/>
  <c r="T451"/>
  <c r="S451"/>
  <c r="Q451"/>
  <c r="N451"/>
  <c r="L451"/>
  <c r="O451"/>
  <c r="E41"/>
  <c r="T41"/>
  <c r="S41"/>
  <c r="Q41"/>
  <c r="N41"/>
  <c r="O41"/>
  <c r="L41"/>
  <c r="E414"/>
  <c r="T414"/>
  <c r="S414"/>
  <c r="Q414"/>
  <c r="N414"/>
  <c r="O414"/>
  <c r="L414"/>
  <c r="E370"/>
  <c r="T370"/>
  <c r="S370"/>
  <c r="Q370"/>
  <c r="N370"/>
  <c r="L370"/>
  <c r="O370"/>
  <c r="E351"/>
  <c r="T351"/>
  <c r="S351"/>
  <c r="Q351"/>
  <c r="N351"/>
  <c r="O351"/>
  <c r="L351"/>
  <c r="E332"/>
  <c r="S332"/>
  <c r="T332"/>
  <c r="Q332"/>
  <c r="N332"/>
  <c r="O332"/>
  <c r="L332"/>
  <c r="E310"/>
  <c r="T310"/>
  <c r="S310"/>
  <c r="Q310"/>
  <c r="N310"/>
  <c r="L310"/>
  <c r="O310"/>
  <c r="E300"/>
  <c r="T300"/>
  <c r="S300"/>
  <c r="Q300"/>
  <c r="N300"/>
  <c r="L300"/>
  <c r="O300"/>
  <c r="E286"/>
  <c r="T286"/>
  <c r="S286"/>
  <c r="Q286"/>
  <c r="N286"/>
  <c r="L286"/>
  <c r="O286"/>
  <c r="E270"/>
  <c r="T270"/>
  <c r="S270"/>
  <c r="Q270"/>
  <c r="N270"/>
  <c r="L270"/>
  <c r="O270"/>
  <c r="E255"/>
  <c r="T255"/>
  <c r="S255"/>
  <c r="Q255"/>
  <c r="N255"/>
  <c r="L255"/>
  <c r="O255"/>
  <c r="E245"/>
  <c r="T245"/>
  <c r="S245"/>
  <c r="Q245"/>
  <c r="N245"/>
  <c r="L245"/>
  <c r="O245"/>
  <c r="E236"/>
  <c r="T236"/>
  <c r="S236"/>
  <c r="Q236"/>
  <c r="N236"/>
  <c r="L236"/>
  <c r="O236"/>
  <c r="E229"/>
  <c r="T229"/>
  <c r="S229"/>
  <c r="Q229"/>
  <c r="N229"/>
  <c r="L229"/>
  <c r="O229"/>
  <c r="E223"/>
  <c r="T223"/>
  <c r="S223"/>
  <c r="Q223"/>
  <c r="N223"/>
  <c r="L223"/>
  <c r="O223"/>
  <c r="E216"/>
  <c r="T216"/>
  <c r="S216"/>
  <c r="Q216"/>
  <c r="N216"/>
  <c r="L216"/>
  <c r="O216"/>
  <c r="E89"/>
  <c r="T89"/>
  <c r="S89"/>
  <c r="Q89"/>
  <c r="N89"/>
  <c r="L89"/>
  <c r="O89"/>
  <c r="E200"/>
  <c r="T200"/>
  <c r="S200"/>
  <c r="Q200"/>
  <c r="N200"/>
  <c r="L200"/>
  <c r="O200"/>
  <c r="E191"/>
  <c r="T191"/>
  <c r="S191"/>
  <c r="Q191"/>
  <c r="N191"/>
  <c r="L191"/>
  <c r="O191"/>
  <c r="E185"/>
  <c r="T185"/>
  <c r="S185"/>
  <c r="Q185"/>
  <c r="N185"/>
  <c r="L185"/>
  <c r="O185"/>
  <c r="E174"/>
  <c r="T174"/>
  <c r="S174"/>
  <c r="Q174"/>
  <c r="N174"/>
  <c r="L174"/>
  <c r="O174"/>
  <c r="E164"/>
  <c r="T164"/>
  <c r="S164"/>
  <c r="Q164"/>
  <c r="N164"/>
  <c r="L164"/>
  <c r="O164"/>
  <c r="E153"/>
  <c r="T153"/>
  <c r="S153"/>
  <c r="Q153"/>
  <c r="N153"/>
  <c r="L153"/>
  <c r="O153"/>
  <c r="E143"/>
  <c r="T143"/>
  <c r="S143"/>
  <c r="Q143"/>
  <c r="N143"/>
  <c r="L143"/>
  <c r="O143"/>
  <c r="E136"/>
  <c r="T136"/>
  <c r="S136"/>
  <c r="N136"/>
  <c r="Q136"/>
  <c r="L136"/>
  <c r="O136"/>
  <c r="E129"/>
  <c r="T129"/>
  <c r="S129"/>
  <c r="Q129"/>
  <c r="N129"/>
  <c r="L129"/>
  <c r="O129"/>
  <c r="E123"/>
  <c r="T123"/>
  <c r="S123"/>
  <c r="N123"/>
  <c r="Q123"/>
  <c r="L123"/>
  <c r="O123"/>
  <c r="E118"/>
  <c r="T118"/>
  <c r="S118"/>
  <c r="N118"/>
  <c r="Q118"/>
  <c r="L118"/>
  <c r="O118"/>
  <c r="E633"/>
  <c r="T633"/>
  <c r="S633"/>
  <c r="Q633"/>
  <c r="N633"/>
  <c r="L633"/>
  <c r="O633"/>
  <c r="E54"/>
  <c r="T54"/>
  <c r="S54"/>
  <c r="Q54"/>
  <c r="L54"/>
  <c r="O54"/>
  <c r="N54"/>
  <c r="E503"/>
  <c r="T503"/>
  <c r="S503"/>
  <c r="Q503"/>
  <c r="N503"/>
  <c r="L503"/>
  <c r="O503"/>
  <c r="E449"/>
  <c r="T449"/>
  <c r="Q449"/>
  <c r="L449"/>
  <c r="O449"/>
  <c r="S449"/>
  <c r="N449"/>
  <c r="E292"/>
  <c r="T292"/>
  <c r="S292"/>
  <c r="Q292"/>
  <c r="N292"/>
  <c r="L292"/>
  <c r="O292"/>
  <c r="E85"/>
  <c r="T85"/>
  <c r="Q85"/>
  <c r="L85"/>
  <c r="O85"/>
  <c r="N85"/>
  <c r="S85"/>
  <c r="E212"/>
  <c r="T212"/>
  <c r="Q212"/>
  <c r="N212"/>
  <c r="L212"/>
  <c r="O212"/>
  <c r="S212"/>
  <c r="E512"/>
  <c r="T512"/>
  <c r="S512"/>
  <c r="Q512"/>
  <c r="L512"/>
  <c r="O512"/>
  <c r="N512"/>
  <c r="E22"/>
  <c r="T22"/>
  <c r="Q22"/>
  <c r="L22"/>
  <c r="O22"/>
  <c r="S22"/>
  <c r="N22"/>
  <c r="E154"/>
  <c r="T154"/>
  <c r="Q154"/>
  <c r="L154"/>
  <c r="O154"/>
  <c r="S154"/>
  <c r="N154"/>
  <c r="E357"/>
  <c r="T357"/>
  <c r="Q357"/>
  <c r="N357"/>
  <c r="L357"/>
  <c r="O357"/>
  <c r="S357"/>
  <c r="E48"/>
  <c r="T48"/>
  <c r="S48"/>
  <c r="Q48"/>
  <c r="L48"/>
  <c r="O48"/>
  <c r="N48"/>
  <c r="E210"/>
  <c r="T210"/>
  <c r="Q210"/>
  <c r="L210"/>
  <c r="O210"/>
  <c r="N210"/>
  <c r="S210"/>
  <c r="E529"/>
  <c r="T529"/>
  <c r="S529"/>
  <c r="Q529"/>
  <c r="N529"/>
  <c r="L529"/>
  <c r="O529"/>
  <c r="E30"/>
  <c r="T30"/>
  <c r="S30"/>
  <c r="N30"/>
  <c r="L30"/>
  <c r="O30"/>
  <c r="Q30"/>
  <c r="E427"/>
  <c r="T427"/>
  <c r="S427"/>
  <c r="Q427"/>
  <c r="L427"/>
  <c r="O427"/>
  <c r="N427"/>
  <c r="T634"/>
  <c r="L634"/>
  <c r="O634"/>
  <c r="S634"/>
  <c r="N634"/>
  <c r="E656"/>
  <c r="T656"/>
  <c r="S656"/>
  <c r="Q656"/>
  <c r="N656"/>
  <c r="L656"/>
  <c r="O656"/>
  <c r="E646"/>
  <c r="T646"/>
  <c r="S646"/>
  <c r="Q646"/>
  <c r="N646"/>
  <c r="L646"/>
  <c r="O646"/>
  <c r="E636"/>
  <c r="T636"/>
  <c r="S636"/>
  <c r="Q636"/>
  <c r="N636"/>
  <c r="L636"/>
  <c r="O636"/>
  <c r="E614"/>
  <c r="S614"/>
  <c r="Q614"/>
  <c r="T614"/>
  <c r="N614"/>
  <c r="L614"/>
  <c r="O614"/>
  <c r="E593"/>
  <c r="T593"/>
  <c r="S593"/>
  <c r="Q593"/>
  <c r="N593"/>
  <c r="L593"/>
  <c r="O593"/>
  <c r="E572"/>
  <c r="T572"/>
  <c r="S572"/>
  <c r="Q572"/>
  <c r="N572"/>
  <c r="L572"/>
  <c r="O572"/>
  <c r="E558"/>
  <c r="T558"/>
  <c r="S558"/>
  <c r="Q558"/>
  <c r="N558"/>
  <c r="L558"/>
  <c r="O558"/>
  <c r="T549"/>
  <c r="S549"/>
  <c r="Q549"/>
  <c r="N549"/>
  <c r="L549"/>
  <c r="O549"/>
  <c r="T537"/>
  <c r="S537"/>
  <c r="Q537"/>
  <c r="N537"/>
  <c r="L537"/>
  <c r="O537"/>
  <c r="T533"/>
  <c r="S533"/>
  <c r="Q533"/>
  <c r="N533"/>
  <c r="L533"/>
  <c r="O533"/>
  <c r="T518"/>
  <c r="S518"/>
  <c r="Q518"/>
  <c r="N518"/>
  <c r="L518"/>
  <c r="O518"/>
  <c r="T507"/>
  <c r="S507"/>
  <c r="N507"/>
  <c r="Q507"/>
  <c r="L507"/>
  <c r="O507"/>
  <c r="E479"/>
  <c r="T479"/>
  <c r="S479"/>
  <c r="Q479"/>
  <c r="N479"/>
  <c r="L479"/>
  <c r="O479"/>
  <c r="T463"/>
  <c r="S463"/>
  <c r="Q463"/>
  <c r="N463"/>
  <c r="O463"/>
  <c r="L463"/>
  <c r="T452"/>
  <c r="S452"/>
  <c r="Q452"/>
  <c r="N452"/>
  <c r="O452"/>
  <c r="L452"/>
  <c r="T437"/>
  <c r="S437"/>
  <c r="Q437"/>
  <c r="N437"/>
  <c r="L437"/>
  <c r="O437"/>
  <c r="E426"/>
  <c r="T426"/>
  <c r="S426"/>
  <c r="Q426"/>
  <c r="N426"/>
  <c r="L426"/>
  <c r="O426"/>
  <c r="E415"/>
  <c r="T415"/>
  <c r="S415"/>
  <c r="Q415"/>
  <c r="N415"/>
  <c r="L415"/>
  <c r="O415"/>
  <c r="T392"/>
  <c r="S392"/>
  <c r="Q392"/>
  <c r="N392"/>
  <c r="L392"/>
  <c r="O392"/>
  <c r="E376"/>
  <c r="T376"/>
  <c r="S376"/>
  <c r="Q376"/>
  <c r="N376"/>
  <c r="L376"/>
  <c r="O376"/>
  <c r="E365"/>
  <c r="T365"/>
  <c r="S365"/>
  <c r="Q365"/>
  <c r="N365"/>
  <c r="L365"/>
  <c r="O365"/>
  <c r="E350"/>
  <c r="T350"/>
  <c r="S350"/>
  <c r="Q350"/>
  <c r="N350"/>
  <c r="L350"/>
  <c r="O350"/>
  <c r="E344"/>
  <c r="T344"/>
  <c r="S344"/>
  <c r="Q344"/>
  <c r="N344"/>
  <c r="L344"/>
  <c r="O344"/>
  <c r="E334"/>
  <c r="T334"/>
  <c r="S334"/>
  <c r="Q334"/>
  <c r="N334"/>
  <c r="L334"/>
  <c r="O334"/>
  <c r="E319"/>
  <c r="T319"/>
  <c r="S319"/>
  <c r="Q319"/>
  <c r="N319"/>
  <c r="O319"/>
  <c r="L319"/>
  <c r="E97"/>
  <c r="T97"/>
  <c r="S97"/>
  <c r="Q97"/>
  <c r="N97"/>
  <c r="L97"/>
  <c r="O97"/>
  <c r="E283"/>
  <c r="T283"/>
  <c r="S283"/>
  <c r="Q283"/>
  <c r="N283"/>
  <c r="L283"/>
  <c r="O283"/>
  <c r="E275"/>
  <c r="T275"/>
  <c r="S275"/>
  <c r="Q275"/>
  <c r="N275"/>
  <c r="L275"/>
  <c r="O275"/>
  <c r="E258"/>
  <c r="T258"/>
  <c r="S258"/>
  <c r="Q258"/>
  <c r="N258"/>
  <c r="L258"/>
  <c r="O258"/>
  <c r="E250"/>
  <c r="T250"/>
  <c r="S250"/>
  <c r="Q250"/>
  <c r="N250"/>
  <c r="L250"/>
  <c r="O250"/>
  <c r="E239"/>
  <c r="T239"/>
  <c r="Q239"/>
  <c r="S239"/>
  <c r="N239"/>
  <c r="L239"/>
  <c r="O239"/>
  <c r="E221"/>
  <c r="T221"/>
  <c r="S221"/>
  <c r="Q221"/>
  <c r="N221"/>
  <c r="L221"/>
  <c r="O221"/>
  <c r="E57"/>
  <c r="T57"/>
  <c r="S57"/>
  <c r="Q57"/>
  <c r="N57"/>
  <c r="L57"/>
  <c r="O57"/>
  <c r="E193"/>
  <c r="T193"/>
  <c r="S193"/>
  <c r="Q193"/>
  <c r="N193"/>
  <c r="L193"/>
  <c r="O193"/>
  <c r="E172"/>
  <c r="T172"/>
  <c r="S172"/>
  <c r="Q172"/>
  <c r="N172"/>
  <c r="L172"/>
  <c r="O172"/>
  <c r="E157"/>
  <c r="T157"/>
  <c r="S157"/>
  <c r="Q157"/>
  <c r="N157"/>
  <c r="L157"/>
  <c r="O157"/>
  <c r="E134"/>
  <c r="T134"/>
  <c r="S134"/>
  <c r="Q134"/>
  <c r="L134"/>
  <c r="N134"/>
  <c r="O134"/>
  <c r="E114"/>
  <c r="T114"/>
  <c r="S114"/>
  <c r="Q114"/>
  <c r="L114"/>
  <c r="N114"/>
  <c r="O114"/>
  <c r="T566"/>
  <c r="S566"/>
  <c r="N566"/>
  <c r="Q566"/>
  <c r="L566"/>
  <c r="O566"/>
  <c r="E497"/>
  <c r="T497"/>
  <c r="S497"/>
  <c r="N497"/>
  <c r="O497"/>
  <c r="L497"/>
  <c r="Q497"/>
  <c r="E460"/>
  <c r="T460"/>
  <c r="S460"/>
  <c r="N460"/>
  <c r="O460"/>
  <c r="L460"/>
  <c r="Q460"/>
  <c r="E395"/>
  <c r="T395"/>
  <c r="S395"/>
  <c r="N395"/>
  <c r="Q395"/>
  <c r="L395"/>
  <c r="O395"/>
  <c r="E197"/>
  <c r="T197"/>
  <c r="S197"/>
  <c r="N197"/>
  <c r="Q197"/>
  <c r="L197"/>
  <c r="O197"/>
  <c r="E182"/>
  <c r="T182"/>
  <c r="S182"/>
  <c r="Q182"/>
  <c r="N182"/>
  <c r="L182"/>
  <c r="O182"/>
  <c r="T458"/>
  <c r="S458"/>
  <c r="Q458"/>
  <c r="N458"/>
  <c r="L458"/>
  <c r="O458"/>
  <c r="T179"/>
  <c r="S179"/>
  <c r="Q179"/>
  <c r="N179"/>
  <c r="L179"/>
  <c r="O179"/>
  <c r="F616"/>
  <c r="T616"/>
  <c r="S616"/>
  <c r="N616"/>
  <c r="O616"/>
  <c r="L616"/>
  <c r="Q616"/>
  <c r="T550"/>
  <c r="S550"/>
  <c r="Q550"/>
  <c r="N550"/>
  <c r="O550"/>
  <c r="L550"/>
  <c r="T510"/>
  <c r="S510"/>
  <c r="Q510"/>
  <c r="N510"/>
  <c r="L510"/>
  <c r="O510"/>
  <c r="F394"/>
  <c r="T394"/>
  <c r="S394"/>
  <c r="N394"/>
  <c r="O394"/>
  <c r="L394"/>
  <c r="Q394"/>
  <c r="T389"/>
  <c r="S389"/>
  <c r="N389"/>
  <c r="O389"/>
  <c r="L389"/>
  <c r="Q389"/>
  <c r="T355"/>
  <c r="S355"/>
  <c r="N355"/>
  <c r="O355"/>
  <c r="L355"/>
  <c r="Q355"/>
  <c r="R249"/>
  <c r="R404"/>
  <c r="AE404" s="1"/>
  <c r="M248"/>
  <c r="M404"/>
  <c r="AC404" s="1"/>
  <c r="E150"/>
  <c r="H162"/>
  <c r="H249"/>
  <c r="P443"/>
  <c r="AD443" s="1"/>
  <c r="H443"/>
  <c r="J207"/>
  <c r="H248"/>
  <c r="U203"/>
  <c r="H203"/>
  <c r="P203"/>
  <c r="W203"/>
  <c r="P162"/>
  <c r="K162"/>
  <c r="AB162" s="1"/>
  <c r="U249"/>
  <c r="P249"/>
  <c r="AD249" s="1"/>
  <c r="W249"/>
  <c r="U443"/>
  <c r="W443"/>
  <c r="J162"/>
  <c r="J203"/>
  <c r="J443"/>
  <c r="E95"/>
  <c r="E644"/>
  <c r="E523"/>
  <c r="E543"/>
  <c r="W207"/>
  <c r="K181"/>
  <c r="AB181" s="1"/>
  <c r="E435"/>
  <c r="U207"/>
  <c r="K207"/>
  <c r="J404"/>
  <c r="U248"/>
  <c r="U642"/>
  <c r="K607"/>
  <c r="K404"/>
  <c r="AB404" s="1"/>
  <c r="K248"/>
  <c r="AB248" s="1"/>
  <c r="K27"/>
  <c r="P207"/>
  <c r="H207"/>
  <c r="H404"/>
  <c r="P404"/>
  <c r="AD404" s="1"/>
  <c r="P181"/>
  <c r="AD181" s="1"/>
  <c r="P248"/>
  <c r="AD248" s="1"/>
  <c r="E6"/>
  <c r="U181"/>
  <c r="K355"/>
  <c r="U607"/>
  <c r="H607"/>
  <c r="W404"/>
  <c r="H577"/>
  <c r="W181"/>
  <c r="P607"/>
  <c r="W607"/>
  <c r="U404"/>
  <c r="P642"/>
  <c r="AD642" s="1"/>
  <c r="K642"/>
  <c r="AB642" s="1"/>
  <c r="W642"/>
  <c r="J607"/>
  <c r="E308"/>
  <c r="E399"/>
  <c r="E21"/>
  <c r="E484"/>
  <c r="E511"/>
  <c r="E67"/>
  <c r="E566"/>
  <c r="E147"/>
  <c r="E532"/>
  <c r="E458"/>
  <c r="E74"/>
  <c r="E179"/>
  <c r="E269"/>
  <c r="E544"/>
  <c r="E342"/>
  <c r="E650"/>
  <c r="E62"/>
  <c r="E550"/>
  <c r="E510"/>
  <c r="E389"/>
  <c r="K15"/>
  <c r="E15"/>
  <c r="F622"/>
  <c r="E622"/>
  <c r="F608"/>
  <c r="E608"/>
  <c r="F549"/>
  <c r="E549"/>
  <c r="F547"/>
  <c r="E547"/>
  <c r="F537"/>
  <c r="E537"/>
  <c r="F107"/>
  <c r="E107"/>
  <c r="F533"/>
  <c r="E533"/>
  <c r="F522"/>
  <c r="E522"/>
  <c r="F518"/>
  <c r="E518"/>
  <c r="F514"/>
  <c r="E514"/>
  <c r="F507"/>
  <c r="E507"/>
  <c r="F466"/>
  <c r="E466"/>
  <c r="F463"/>
  <c r="E463"/>
  <c r="F457"/>
  <c r="E457"/>
  <c r="F452"/>
  <c r="E452"/>
  <c r="F446"/>
  <c r="E446"/>
  <c r="F437"/>
  <c r="E437"/>
  <c r="F409"/>
  <c r="E409"/>
  <c r="F392"/>
  <c r="E392"/>
  <c r="F337"/>
  <c r="E337"/>
  <c r="F253"/>
  <c r="E253"/>
  <c r="F151"/>
  <c r="E151"/>
  <c r="F12"/>
  <c r="E12"/>
  <c r="E394"/>
  <c r="E78"/>
  <c r="E616"/>
  <c r="K234"/>
  <c r="E234"/>
  <c r="F660"/>
  <c r="E660"/>
  <c r="F647"/>
  <c r="E647"/>
  <c r="F112"/>
  <c r="E112"/>
  <c r="F637"/>
  <c r="E637"/>
  <c r="F628"/>
  <c r="E628"/>
  <c r="F617"/>
  <c r="E617"/>
  <c r="F610"/>
  <c r="E610"/>
  <c r="F599"/>
  <c r="E599"/>
  <c r="F589"/>
  <c r="E589"/>
  <c r="F583"/>
  <c r="E583"/>
  <c r="F565"/>
  <c r="E565"/>
  <c r="F559"/>
  <c r="E559"/>
  <c r="F557"/>
  <c r="E557"/>
  <c r="F555"/>
  <c r="E555"/>
  <c r="F488"/>
  <c r="E488"/>
  <c r="F431"/>
  <c r="E431"/>
  <c r="F429"/>
  <c r="E429"/>
  <c r="F425"/>
  <c r="E425"/>
  <c r="F422"/>
  <c r="E422"/>
  <c r="F375"/>
  <c r="E375"/>
  <c r="F353"/>
  <c r="E353"/>
  <c r="F318"/>
  <c r="E318"/>
  <c r="F299"/>
  <c r="E299"/>
  <c r="F280"/>
  <c r="E280"/>
  <c r="F219"/>
  <c r="E219"/>
  <c r="F173"/>
  <c r="E173"/>
  <c r="F127"/>
  <c r="E127"/>
  <c r="F109"/>
  <c r="E109"/>
  <c r="F70"/>
  <c r="E70"/>
  <c r="F43"/>
  <c r="E43"/>
  <c r="F397"/>
  <c r="E397"/>
  <c r="K602"/>
  <c r="E602"/>
  <c r="K381"/>
  <c r="E381"/>
  <c r="E355"/>
  <c r="E27"/>
  <c r="I477"/>
  <c r="F293"/>
  <c r="F50"/>
  <c r="F234"/>
  <c r="W659"/>
  <c r="V659"/>
  <c r="U659"/>
  <c r="R659"/>
  <c r="P659"/>
  <c r="M659"/>
  <c r="K659"/>
  <c r="W652"/>
  <c r="V652"/>
  <c r="U652"/>
  <c r="R652"/>
  <c r="P652"/>
  <c r="M652"/>
  <c r="K652"/>
  <c r="W627"/>
  <c r="V627"/>
  <c r="U627"/>
  <c r="R627"/>
  <c r="P627"/>
  <c r="M627"/>
  <c r="K627"/>
  <c r="W615"/>
  <c r="V615"/>
  <c r="U615"/>
  <c r="R615"/>
  <c r="P615"/>
  <c r="M615"/>
  <c r="K615"/>
  <c r="W609"/>
  <c r="V609"/>
  <c r="U609"/>
  <c r="R609"/>
  <c r="P609"/>
  <c r="M609"/>
  <c r="K609"/>
  <c r="W605"/>
  <c r="V605"/>
  <c r="U605"/>
  <c r="R605"/>
  <c r="P605"/>
  <c r="M605"/>
  <c r="K605"/>
  <c r="W591"/>
  <c r="V591"/>
  <c r="U591"/>
  <c r="R591"/>
  <c r="P591"/>
  <c r="M591"/>
  <c r="K591"/>
  <c r="W584"/>
  <c r="V584"/>
  <c r="U584"/>
  <c r="R584"/>
  <c r="P584"/>
  <c r="M584"/>
  <c r="K584"/>
  <c r="W578"/>
  <c r="V578"/>
  <c r="U578"/>
  <c r="R578"/>
  <c r="P578"/>
  <c r="M578"/>
  <c r="K578"/>
  <c r="W571"/>
  <c r="V571"/>
  <c r="U571"/>
  <c r="R571"/>
  <c r="P571"/>
  <c r="M571"/>
  <c r="K571"/>
  <c r="W563"/>
  <c r="V563"/>
  <c r="U563"/>
  <c r="R563"/>
  <c r="P563"/>
  <c r="M563"/>
  <c r="K563"/>
  <c r="W552"/>
  <c r="V552"/>
  <c r="U552"/>
  <c r="R552"/>
  <c r="P552"/>
  <c r="M552"/>
  <c r="K552"/>
  <c r="W543"/>
  <c r="V543"/>
  <c r="U543"/>
  <c r="R543"/>
  <c r="P543"/>
  <c r="M543"/>
  <c r="K543"/>
  <c r="W541"/>
  <c r="V541"/>
  <c r="U541"/>
  <c r="R541"/>
  <c r="P541"/>
  <c r="M541"/>
  <c r="K541"/>
  <c r="W538"/>
  <c r="V538"/>
  <c r="U538"/>
  <c r="R538"/>
  <c r="P538"/>
  <c r="M538"/>
  <c r="K538"/>
  <c r="W61"/>
  <c r="V61"/>
  <c r="U61"/>
  <c r="R61"/>
  <c r="P61"/>
  <c r="M61"/>
  <c r="K61"/>
  <c r="W527"/>
  <c r="V527"/>
  <c r="U527"/>
  <c r="R527"/>
  <c r="P527"/>
  <c r="M527"/>
  <c r="K527"/>
  <c r="W521"/>
  <c r="V521"/>
  <c r="U521"/>
  <c r="R521"/>
  <c r="P521"/>
  <c r="M521"/>
  <c r="K521"/>
  <c r="W505"/>
  <c r="V505"/>
  <c r="U505"/>
  <c r="R505"/>
  <c r="P505"/>
  <c r="M505"/>
  <c r="K505"/>
  <c r="W502"/>
  <c r="V502"/>
  <c r="U502"/>
  <c r="R502"/>
  <c r="P502"/>
  <c r="M502"/>
  <c r="K502"/>
  <c r="W498"/>
  <c r="V498"/>
  <c r="U498"/>
  <c r="R498"/>
  <c r="P498"/>
  <c r="M498"/>
  <c r="K498"/>
  <c r="W495"/>
  <c r="V495"/>
  <c r="U495"/>
  <c r="R495"/>
  <c r="P495"/>
  <c r="M495"/>
  <c r="K495"/>
  <c r="W492"/>
  <c r="V492"/>
  <c r="U492"/>
  <c r="R492"/>
  <c r="P492"/>
  <c r="M492"/>
  <c r="K492"/>
  <c r="W489"/>
  <c r="V489"/>
  <c r="U489"/>
  <c r="R489"/>
  <c r="P489"/>
  <c r="M489"/>
  <c r="K489"/>
  <c r="W485"/>
  <c r="V485"/>
  <c r="U485"/>
  <c r="R485"/>
  <c r="P485"/>
  <c r="M485"/>
  <c r="K485"/>
  <c r="W481"/>
  <c r="V481"/>
  <c r="U481"/>
  <c r="R481"/>
  <c r="P481"/>
  <c r="M481"/>
  <c r="K481"/>
  <c r="W478"/>
  <c r="V478"/>
  <c r="U478"/>
  <c r="R478"/>
  <c r="P478"/>
  <c r="M478"/>
  <c r="K478"/>
  <c r="W475"/>
  <c r="V475"/>
  <c r="U475"/>
  <c r="R475"/>
  <c r="P475"/>
  <c r="M475"/>
  <c r="K475"/>
  <c r="W474"/>
  <c r="V474"/>
  <c r="U474"/>
  <c r="R474"/>
  <c r="P474"/>
  <c r="M474"/>
  <c r="K474"/>
  <c r="W472"/>
  <c r="V472"/>
  <c r="U472"/>
  <c r="R472"/>
  <c r="P472"/>
  <c r="M472"/>
  <c r="K472"/>
  <c r="W469"/>
  <c r="V469"/>
  <c r="U469"/>
  <c r="R469"/>
  <c r="P469"/>
  <c r="M469"/>
  <c r="K469"/>
  <c r="W467"/>
  <c r="V467"/>
  <c r="U467"/>
  <c r="R467"/>
  <c r="P467"/>
  <c r="M467"/>
  <c r="K467"/>
  <c r="W459"/>
  <c r="V459"/>
  <c r="U459"/>
  <c r="R459"/>
  <c r="P459"/>
  <c r="M459"/>
  <c r="K459"/>
  <c r="W455"/>
  <c r="V455"/>
  <c r="U455"/>
  <c r="R455"/>
  <c r="P455"/>
  <c r="M455"/>
  <c r="K455"/>
  <c r="W445"/>
  <c r="V445"/>
  <c r="U445"/>
  <c r="R445"/>
  <c r="P445"/>
  <c r="M445"/>
  <c r="K445"/>
  <c r="W441"/>
  <c r="V441"/>
  <c r="U441"/>
  <c r="R441"/>
  <c r="P441"/>
  <c r="M441"/>
  <c r="K441"/>
  <c r="W439"/>
  <c r="V439"/>
  <c r="U439"/>
  <c r="R439"/>
  <c r="P439"/>
  <c r="M439"/>
  <c r="K439"/>
  <c r="W46"/>
  <c r="V46"/>
  <c r="U46"/>
  <c r="R46"/>
  <c r="P46"/>
  <c r="M46"/>
  <c r="K46"/>
  <c r="W428"/>
  <c r="V428"/>
  <c r="U428"/>
  <c r="R428"/>
  <c r="P428"/>
  <c r="M428"/>
  <c r="K428"/>
  <c r="W421"/>
  <c r="V421"/>
  <c r="U421"/>
  <c r="R421"/>
  <c r="P421"/>
  <c r="M421"/>
  <c r="K421"/>
  <c r="W419"/>
  <c r="V419"/>
  <c r="U419"/>
  <c r="R419"/>
  <c r="P419"/>
  <c r="M419"/>
  <c r="K419"/>
  <c r="W416"/>
  <c r="V416"/>
  <c r="U416"/>
  <c r="R416"/>
  <c r="P416"/>
  <c r="M416"/>
  <c r="K416"/>
  <c r="W413"/>
  <c r="V413"/>
  <c r="U413"/>
  <c r="R413"/>
  <c r="P413"/>
  <c r="M413"/>
  <c r="K413"/>
  <c r="W411"/>
  <c r="V411"/>
  <c r="U411"/>
  <c r="R411"/>
  <c r="P411"/>
  <c r="M411"/>
  <c r="K411"/>
  <c r="W399"/>
  <c r="V399"/>
  <c r="U399"/>
  <c r="R399"/>
  <c r="P399"/>
  <c r="M399"/>
  <c r="W396"/>
  <c r="V396"/>
  <c r="U396"/>
  <c r="R396"/>
  <c r="P396"/>
  <c r="M396"/>
  <c r="K396"/>
  <c r="W393"/>
  <c r="V393"/>
  <c r="U393"/>
  <c r="R393"/>
  <c r="P393"/>
  <c r="M393"/>
  <c r="K393"/>
  <c r="W390"/>
  <c r="V390"/>
  <c r="U390"/>
  <c r="R390"/>
  <c r="P390"/>
  <c r="M390"/>
  <c r="K390"/>
  <c r="W387"/>
  <c r="V387"/>
  <c r="U387"/>
  <c r="R387"/>
  <c r="P387"/>
  <c r="M387"/>
  <c r="K387"/>
  <c r="W384"/>
  <c r="V384"/>
  <c r="U384"/>
  <c r="R384"/>
  <c r="P384"/>
  <c r="M384"/>
  <c r="K384"/>
  <c r="W378"/>
  <c r="V378"/>
  <c r="U378"/>
  <c r="R378"/>
  <c r="P378"/>
  <c r="M378"/>
  <c r="K378"/>
  <c r="W373"/>
  <c r="V373"/>
  <c r="U373"/>
  <c r="R373"/>
  <c r="P373"/>
  <c r="M373"/>
  <c r="K373"/>
  <c r="W369"/>
  <c r="V369"/>
  <c r="U369"/>
  <c r="R369"/>
  <c r="P369"/>
  <c r="M369"/>
  <c r="K369"/>
  <c r="W360"/>
  <c r="V360"/>
  <c r="U360"/>
  <c r="R360"/>
  <c r="P360"/>
  <c r="M360"/>
  <c r="K360"/>
  <c r="W356"/>
  <c r="V356"/>
  <c r="U356"/>
  <c r="R356"/>
  <c r="P356"/>
  <c r="M356"/>
  <c r="K356"/>
  <c r="W352"/>
  <c r="V352"/>
  <c r="U352"/>
  <c r="R352"/>
  <c r="P352"/>
  <c r="M352"/>
  <c r="K352"/>
  <c r="W346"/>
  <c r="V346"/>
  <c r="U346"/>
  <c r="R346"/>
  <c r="P346"/>
  <c r="M346"/>
  <c r="K346"/>
  <c r="W343"/>
  <c r="V343"/>
  <c r="U343"/>
  <c r="R343"/>
  <c r="P343"/>
  <c r="M343"/>
  <c r="K343"/>
  <c r="W99"/>
  <c r="V99"/>
  <c r="U99"/>
  <c r="R99"/>
  <c r="P99"/>
  <c r="M99"/>
  <c r="K99"/>
  <c r="W338"/>
  <c r="V338"/>
  <c r="U338"/>
  <c r="R338"/>
  <c r="P338"/>
  <c r="M338"/>
  <c r="K338"/>
  <c r="W326"/>
  <c r="V326"/>
  <c r="U326"/>
  <c r="R326"/>
  <c r="P326"/>
  <c r="M326"/>
  <c r="K326"/>
  <c r="W322"/>
  <c r="V322"/>
  <c r="U322"/>
  <c r="R322"/>
  <c r="P322"/>
  <c r="M322"/>
  <c r="K322"/>
  <c r="W317"/>
  <c r="V317"/>
  <c r="U317"/>
  <c r="R317"/>
  <c r="P317"/>
  <c r="M317"/>
  <c r="K317"/>
  <c r="W95"/>
  <c r="V95"/>
  <c r="U95"/>
  <c r="R95"/>
  <c r="P95"/>
  <c r="M95"/>
  <c r="K95"/>
  <c r="W308"/>
  <c r="V308"/>
  <c r="U308"/>
  <c r="R308"/>
  <c r="P308"/>
  <c r="M308"/>
  <c r="K308"/>
  <c r="W305"/>
  <c r="V305"/>
  <c r="U305"/>
  <c r="R305"/>
  <c r="P305"/>
  <c r="M305"/>
  <c r="K305"/>
  <c r="W303"/>
  <c r="V303"/>
  <c r="U303"/>
  <c r="R303"/>
  <c r="P303"/>
  <c r="M303"/>
  <c r="K303"/>
  <c r="W301"/>
  <c r="V301"/>
  <c r="U301"/>
  <c r="R301"/>
  <c r="P301"/>
  <c r="M301"/>
  <c r="K301"/>
  <c r="W298"/>
  <c r="V298"/>
  <c r="U298"/>
  <c r="R298"/>
  <c r="P298"/>
  <c r="M298"/>
  <c r="K298"/>
  <c r="W297"/>
  <c r="V297"/>
  <c r="U297"/>
  <c r="R297"/>
  <c r="P297"/>
  <c r="M297"/>
  <c r="K297"/>
  <c r="W291"/>
  <c r="V291"/>
  <c r="U291"/>
  <c r="R291"/>
  <c r="P291"/>
  <c r="M291"/>
  <c r="K291"/>
  <c r="W288"/>
  <c r="V288"/>
  <c r="U288"/>
  <c r="R288"/>
  <c r="P288"/>
  <c r="M288"/>
  <c r="K288"/>
  <c r="W285"/>
  <c r="V285"/>
  <c r="U285"/>
  <c r="R285"/>
  <c r="P285"/>
  <c r="M285"/>
  <c r="K285"/>
  <c r="W277"/>
  <c r="V277"/>
  <c r="U277"/>
  <c r="R277"/>
  <c r="P277"/>
  <c r="M277"/>
  <c r="K277"/>
  <c r="W274"/>
  <c r="V274"/>
  <c r="U274"/>
  <c r="R274"/>
  <c r="P274"/>
  <c r="M274"/>
  <c r="K274"/>
  <c r="W271"/>
  <c r="V271"/>
  <c r="U271"/>
  <c r="R271"/>
  <c r="P271"/>
  <c r="M271"/>
  <c r="K271"/>
  <c r="W267"/>
  <c r="V267"/>
  <c r="U267"/>
  <c r="R267"/>
  <c r="P267"/>
  <c r="M267"/>
  <c r="K267"/>
  <c r="W264"/>
  <c r="V264"/>
  <c r="U264"/>
  <c r="R264"/>
  <c r="P264"/>
  <c r="M264"/>
  <c r="K264"/>
  <c r="W260"/>
  <c r="V260"/>
  <c r="U260"/>
  <c r="R260"/>
  <c r="P260"/>
  <c r="M260"/>
  <c r="K260"/>
  <c r="W256"/>
  <c r="V256"/>
  <c r="U256"/>
  <c r="R256"/>
  <c r="P256"/>
  <c r="M256"/>
  <c r="K256"/>
  <c r="W254"/>
  <c r="V254"/>
  <c r="U254"/>
  <c r="R254"/>
  <c r="P254"/>
  <c r="M254"/>
  <c r="K254"/>
  <c r="W240"/>
  <c r="V240"/>
  <c r="U240"/>
  <c r="R240"/>
  <c r="P240"/>
  <c r="M240"/>
  <c r="K240"/>
  <c r="W237"/>
  <c r="V237"/>
  <c r="U237"/>
  <c r="R237"/>
  <c r="P237"/>
  <c r="M237"/>
  <c r="K237"/>
  <c r="W235"/>
  <c r="V235"/>
  <c r="U235"/>
  <c r="R235"/>
  <c r="P235"/>
  <c r="M235"/>
  <c r="K235"/>
  <c r="W233"/>
  <c r="V233"/>
  <c r="U233"/>
  <c r="R233"/>
  <c r="P233"/>
  <c r="M233"/>
  <c r="K233"/>
  <c r="W228"/>
  <c r="V228"/>
  <c r="U228"/>
  <c r="R228"/>
  <c r="P228"/>
  <c r="M228"/>
  <c r="K228"/>
  <c r="W225"/>
  <c r="V225"/>
  <c r="U225"/>
  <c r="R225"/>
  <c r="P225"/>
  <c r="M225"/>
  <c r="K225"/>
  <c r="W222"/>
  <c r="V222"/>
  <c r="U222"/>
  <c r="R222"/>
  <c r="P222"/>
  <c r="M222"/>
  <c r="K222"/>
  <c r="W217"/>
  <c r="U217"/>
  <c r="V217"/>
  <c r="R217"/>
  <c r="P217"/>
  <c r="M217"/>
  <c r="K217"/>
  <c r="W214"/>
  <c r="V214"/>
  <c r="U214"/>
  <c r="R214"/>
  <c r="P214"/>
  <c r="M214"/>
  <c r="K214"/>
  <c r="W209"/>
  <c r="U209"/>
  <c r="V209"/>
  <c r="R209"/>
  <c r="P209"/>
  <c r="M209"/>
  <c r="K209"/>
  <c r="W205"/>
  <c r="V205"/>
  <c r="U205"/>
  <c r="R205"/>
  <c r="P205"/>
  <c r="M205"/>
  <c r="K205"/>
  <c r="W200"/>
  <c r="V200"/>
  <c r="U200"/>
  <c r="R200"/>
  <c r="P200"/>
  <c r="M200"/>
  <c r="K200"/>
  <c r="W195"/>
  <c r="V195"/>
  <c r="U195"/>
  <c r="R195"/>
  <c r="P195"/>
  <c r="M195"/>
  <c r="K195"/>
  <c r="W191"/>
  <c r="U191"/>
  <c r="V191"/>
  <c r="R191"/>
  <c r="P191"/>
  <c r="M191"/>
  <c r="K191"/>
  <c r="W188"/>
  <c r="V188"/>
  <c r="U188"/>
  <c r="R188"/>
  <c r="P188"/>
  <c r="M188"/>
  <c r="K188"/>
  <c r="W185"/>
  <c r="V185"/>
  <c r="U185"/>
  <c r="R185"/>
  <c r="P185"/>
  <c r="M185"/>
  <c r="K185"/>
  <c r="W183"/>
  <c r="U183"/>
  <c r="V183"/>
  <c r="R183"/>
  <c r="P183"/>
  <c r="M183"/>
  <c r="K183"/>
  <c r="W174"/>
  <c r="V174"/>
  <c r="U174"/>
  <c r="R174"/>
  <c r="P174"/>
  <c r="M174"/>
  <c r="K174"/>
  <c r="W170"/>
  <c r="V170"/>
  <c r="U170"/>
  <c r="R170"/>
  <c r="P170"/>
  <c r="M170"/>
  <c r="K170"/>
  <c r="W164"/>
  <c r="V164"/>
  <c r="U164"/>
  <c r="R164"/>
  <c r="P164"/>
  <c r="M164"/>
  <c r="K164"/>
  <c r="W161"/>
  <c r="V161"/>
  <c r="U161"/>
  <c r="R161"/>
  <c r="P161"/>
  <c r="M161"/>
  <c r="K161"/>
  <c r="W153"/>
  <c r="V153"/>
  <c r="U153"/>
  <c r="R153"/>
  <c r="P153"/>
  <c r="M153"/>
  <c r="K153"/>
  <c r="W148"/>
  <c r="V148"/>
  <c r="U148"/>
  <c r="R148"/>
  <c r="P148"/>
  <c r="M148"/>
  <c r="K148"/>
  <c r="W143"/>
  <c r="U143"/>
  <c r="V143"/>
  <c r="R143"/>
  <c r="P143"/>
  <c r="M143"/>
  <c r="K143"/>
  <c r="W139"/>
  <c r="U139"/>
  <c r="V139"/>
  <c r="R139"/>
  <c r="P139"/>
  <c r="M139"/>
  <c r="K139"/>
  <c r="W136"/>
  <c r="V136"/>
  <c r="U136"/>
  <c r="R136"/>
  <c r="P136"/>
  <c r="M136"/>
  <c r="K136"/>
  <c r="W131"/>
  <c r="V131"/>
  <c r="U131"/>
  <c r="R131"/>
  <c r="P131"/>
  <c r="M131"/>
  <c r="K131"/>
  <c r="W129"/>
  <c r="V129"/>
  <c r="U129"/>
  <c r="R129"/>
  <c r="P129"/>
  <c r="K129"/>
  <c r="M129"/>
  <c r="W126"/>
  <c r="V126"/>
  <c r="U126"/>
  <c r="R126"/>
  <c r="P126"/>
  <c r="M126"/>
  <c r="K126"/>
  <c r="W123"/>
  <c r="V123"/>
  <c r="U123"/>
  <c r="R123"/>
  <c r="P123"/>
  <c r="K123"/>
  <c r="M123"/>
  <c r="W121"/>
  <c r="V121"/>
  <c r="U121"/>
  <c r="R121"/>
  <c r="P121"/>
  <c r="K121"/>
  <c r="M121"/>
  <c r="W118"/>
  <c r="V118"/>
  <c r="U118"/>
  <c r="R118"/>
  <c r="P118"/>
  <c r="K118"/>
  <c r="M118"/>
  <c r="W648"/>
  <c r="V648"/>
  <c r="U648"/>
  <c r="R648"/>
  <c r="P648"/>
  <c r="M648"/>
  <c r="K648"/>
  <c r="W633"/>
  <c r="V633"/>
  <c r="U633"/>
  <c r="R633"/>
  <c r="P633"/>
  <c r="M633"/>
  <c r="K633"/>
  <c r="W598"/>
  <c r="V598"/>
  <c r="U598"/>
  <c r="R598"/>
  <c r="P598"/>
  <c r="M598"/>
  <c r="K598"/>
  <c r="W54"/>
  <c r="V54"/>
  <c r="U54"/>
  <c r="R54"/>
  <c r="P54"/>
  <c r="M54"/>
  <c r="K54"/>
  <c r="W528"/>
  <c r="V528"/>
  <c r="U528"/>
  <c r="R528"/>
  <c r="P528"/>
  <c r="M528"/>
  <c r="K528"/>
  <c r="W519"/>
  <c r="V519"/>
  <c r="U519"/>
  <c r="R519"/>
  <c r="P519"/>
  <c r="M519"/>
  <c r="K519"/>
  <c r="W503"/>
  <c r="V503"/>
  <c r="U503"/>
  <c r="R503"/>
  <c r="P503"/>
  <c r="M503"/>
  <c r="K503"/>
  <c r="W104"/>
  <c r="V104"/>
  <c r="U104"/>
  <c r="R104"/>
  <c r="P104"/>
  <c r="M104"/>
  <c r="K104"/>
  <c r="W449"/>
  <c r="V449"/>
  <c r="U449"/>
  <c r="R449"/>
  <c r="P449"/>
  <c r="M449"/>
  <c r="K449"/>
  <c r="W101"/>
  <c r="V101"/>
  <c r="U101"/>
  <c r="R101"/>
  <c r="P101"/>
  <c r="M101"/>
  <c r="K101"/>
  <c r="W292"/>
  <c r="V292"/>
  <c r="U292"/>
  <c r="R292"/>
  <c r="P292"/>
  <c r="M292"/>
  <c r="K292"/>
  <c r="W85"/>
  <c r="U85"/>
  <c r="V85"/>
  <c r="R85"/>
  <c r="P85"/>
  <c r="M85"/>
  <c r="K85"/>
  <c r="W212"/>
  <c r="V212"/>
  <c r="U212"/>
  <c r="R212"/>
  <c r="P212"/>
  <c r="M212"/>
  <c r="K212"/>
  <c r="W618"/>
  <c r="V618"/>
  <c r="U618"/>
  <c r="R618"/>
  <c r="P618"/>
  <c r="M618"/>
  <c r="K618"/>
  <c r="W512"/>
  <c r="V512"/>
  <c r="U512"/>
  <c r="R512"/>
  <c r="P512"/>
  <c r="M512"/>
  <c r="K512"/>
  <c r="W483"/>
  <c r="V483"/>
  <c r="U483"/>
  <c r="R483"/>
  <c r="P483"/>
  <c r="M483"/>
  <c r="K483"/>
  <c r="W366"/>
  <c r="V366"/>
  <c r="U366"/>
  <c r="R366"/>
  <c r="P366"/>
  <c r="M366"/>
  <c r="K366"/>
  <c r="W22"/>
  <c r="V22"/>
  <c r="U22"/>
  <c r="R22"/>
  <c r="P22"/>
  <c r="M22"/>
  <c r="K22"/>
  <c r="W91"/>
  <c r="V91"/>
  <c r="U91"/>
  <c r="R91"/>
  <c r="P91"/>
  <c r="M91"/>
  <c r="K91"/>
  <c r="W154"/>
  <c r="U154"/>
  <c r="V154"/>
  <c r="R154"/>
  <c r="P154"/>
  <c r="M154"/>
  <c r="K154"/>
  <c r="W135"/>
  <c r="U135"/>
  <c r="V135"/>
  <c r="R135"/>
  <c r="P135"/>
  <c r="M135"/>
  <c r="K135"/>
  <c r="W357"/>
  <c r="V357"/>
  <c r="U357"/>
  <c r="R357"/>
  <c r="P357"/>
  <c r="M357"/>
  <c r="K357"/>
  <c r="W178"/>
  <c r="V178"/>
  <c r="U178"/>
  <c r="R178"/>
  <c r="P178"/>
  <c r="M178"/>
  <c r="K178"/>
  <c r="W48"/>
  <c r="V48"/>
  <c r="U48"/>
  <c r="R48"/>
  <c r="P48"/>
  <c r="M48"/>
  <c r="K48"/>
  <c r="W90"/>
  <c r="V90"/>
  <c r="U90"/>
  <c r="R90"/>
  <c r="P90"/>
  <c r="M90"/>
  <c r="K90"/>
  <c r="W210"/>
  <c r="V210"/>
  <c r="U210"/>
  <c r="R210"/>
  <c r="P210"/>
  <c r="M210"/>
  <c r="K210"/>
  <c r="W10"/>
  <c r="V10"/>
  <c r="U10"/>
  <c r="R10"/>
  <c r="P10"/>
  <c r="M10"/>
  <c r="K10"/>
  <c r="W529"/>
  <c r="V529"/>
  <c r="U529"/>
  <c r="R529"/>
  <c r="P529"/>
  <c r="M529"/>
  <c r="K529"/>
  <c r="W159"/>
  <c r="V159"/>
  <c r="U159"/>
  <c r="R159"/>
  <c r="P159"/>
  <c r="M159"/>
  <c r="K159"/>
  <c r="W30"/>
  <c r="V30"/>
  <c r="U30"/>
  <c r="R30"/>
  <c r="P30"/>
  <c r="M30"/>
  <c r="K30"/>
  <c r="W645"/>
  <c r="V645"/>
  <c r="U645"/>
  <c r="R645"/>
  <c r="P645"/>
  <c r="M645"/>
  <c r="K645"/>
  <c r="W427"/>
  <c r="V427"/>
  <c r="U427"/>
  <c r="R427"/>
  <c r="P427"/>
  <c r="M427"/>
  <c r="K427"/>
  <c r="W477"/>
  <c r="V477"/>
  <c r="U477"/>
  <c r="R477"/>
  <c r="P477"/>
  <c r="M477"/>
  <c r="K477"/>
  <c r="W634"/>
  <c r="V634"/>
  <c r="U634"/>
  <c r="R634"/>
  <c r="P634"/>
  <c r="M634"/>
  <c r="K634"/>
  <c r="W663"/>
  <c r="V663"/>
  <c r="U663"/>
  <c r="R663"/>
  <c r="P663"/>
  <c r="M663"/>
  <c r="K663"/>
  <c r="W656"/>
  <c r="V656"/>
  <c r="U656"/>
  <c r="R656"/>
  <c r="P656"/>
  <c r="M656"/>
  <c r="K656"/>
  <c r="W649"/>
  <c r="V649"/>
  <c r="U649"/>
  <c r="R649"/>
  <c r="P649"/>
  <c r="M649"/>
  <c r="K649"/>
  <c r="W646"/>
  <c r="V646"/>
  <c r="U646"/>
  <c r="R646"/>
  <c r="P646"/>
  <c r="M646"/>
  <c r="K646"/>
  <c r="W638"/>
  <c r="V638"/>
  <c r="U638"/>
  <c r="R638"/>
  <c r="P638"/>
  <c r="M638"/>
  <c r="K638"/>
  <c r="W636"/>
  <c r="V636"/>
  <c r="U636"/>
  <c r="R636"/>
  <c r="P636"/>
  <c r="M636"/>
  <c r="K636"/>
  <c r="W614"/>
  <c r="V614"/>
  <c r="U614"/>
  <c r="R614"/>
  <c r="P614"/>
  <c r="M614"/>
  <c r="K614"/>
  <c r="W593"/>
  <c r="V593"/>
  <c r="U593"/>
  <c r="R593"/>
  <c r="P593"/>
  <c r="M593"/>
  <c r="K593"/>
  <c r="W588"/>
  <c r="V588"/>
  <c r="U588"/>
  <c r="R588"/>
  <c r="P588"/>
  <c r="M588"/>
  <c r="K588"/>
  <c r="W572"/>
  <c r="V572"/>
  <c r="U572"/>
  <c r="R572"/>
  <c r="P572"/>
  <c r="M572"/>
  <c r="K572"/>
  <c r="W561"/>
  <c r="V561"/>
  <c r="U561"/>
  <c r="R561"/>
  <c r="P561"/>
  <c r="M561"/>
  <c r="K561"/>
  <c r="W558"/>
  <c r="V558"/>
  <c r="U558"/>
  <c r="R558"/>
  <c r="P558"/>
  <c r="M558"/>
  <c r="K558"/>
  <c r="W556"/>
  <c r="V556"/>
  <c r="U556"/>
  <c r="R556"/>
  <c r="P556"/>
  <c r="M556"/>
  <c r="K556"/>
  <c r="W548"/>
  <c r="V548"/>
  <c r="U548"/>
  <c r="R548"/>
  <c r="P548"/>
  <c r="M548"/>
  <c r="K548"/>
  <c r="W546"/>
  <c r="V546"/>
  <c r="U546"/>
  <c r="R546"/>
  <c r="P546"/>
  <c r="M546"/>
  <c r="K546"/>
  <c r="W536"/>
  <c r="V536"/>
  <c r="U536"/>
  <c r="R536"/>
  <c r="P536"/>
  <c r="M536"/>
  <c r="K536"/>
  <c r="W535"/>
  <c r="V535"/>
  <c r="U535"/>
  <c r="R535"/>
  <c r="P535"/>
  <c r="M535"/>
  <c r="K535"/>
  <c r="W531"/>
  <c r="V531"/>
  <c r="U531"/>
  <c r="R531"/>
  <c r="P531"/>
  <c r="M531"/>
  <c r="K531"/>
  <c r="W520"/>
  <c r="V520"/>
  <c r="U520"/>
  <c r="R520"/>
  <c r="P520"/>
  <c r="M520"/>
  <c r="K520"/>
  <c r="W516"/>
  <c r="V516"/>
  <c r="U516"/>
  <c r="R516"/>
  <c r="P516"/>
  <c r="M516"/>
  <c r="K516"/>
  <c r="W513"/>
  <c r="V513"/>
  <c r="U513"/>
  <c r="R513"/>
  <c r="P513"/>
  <c r="M513"/>
  <c r="K513"/>
  <c r="W506"/>
  <c r="V506"/>
  <c r="U506"/>
  <c r="R506"/>
  <c r="P506"/>
  <c r="M506"/>
  <c r="K506"/>
  <c r="W479"/>
  <c r="V479"/>
  <c r="U479"/>
  <c r="R479"/>
  <c r="P479"/>
  <c r="M479"/>
  <c r="K479"/>
  <c r="W471"/>
  <c r="V471"/>
  <c r="U471"/>
  <c r="R471"/>
  <c r="P471"/>
  <c r="M471"/>
  <c r="K471"/>
  <c r="W464"/>
  <c r="V464"/>
  <c r="U464"/>
  <c r="R464"/>
  <c r="P464"/>
  <c r="M464"/>
  <c r="K464"/>
  <c r="W461"/>
  <c r="V461"/>
  <c r="U461"/>
  <c r="R461"/>
  <c r="P461"/>
  <c r="M461"/>
  <c r="K461"/>
  <c r="W456"/>
  <c r="V456"/>
  <c r="U456"/>
  <c r="R456"/>
  <c r="P456"/>
  <c r="M456"/>
  <c r="K456"/>
  <c r="W450"/>
  <c r="V450"/>
  <c r="U450"/>
  <c r="R450"/>
  <c r="P450"/>
  <c r="M450"/>
  <c r="K450"/>
  <c r="W438"/>
  <c r="V438"/>
  <c r="U438"/>
  <c r="R438"/>
  <c r="P438"/>
  <c r="M438"/>
  <c r="K438"/>
  <c r="W430"/>
  <c r="V430"/>
  <c r="U430"/>
  <c r="R430"/>
  <c r="P430"/>
  <c r="M430"/>
  <c r="K430"/>
  <c r="W426"/>
  <c r="V426"/>
  <c r="U426"/>
  <c r="R426"/>
  <c r="P426"/>
  <c r="M426"/>
  <c r="K426"/>
  <c r="W424"/>
  <c r="V424"/>
  <c r="U424"/>
  <c r="R424"/>
  <c r="P424"/>
  <c r="M424"/>
  <c r="K424"/>
  <c r="W415"/>
  <c r="V415"/>
  <c r="U415"/>
  <c r="R415"/>
  <c r="P415"/>
  <c r="M415"/>
  <c r="K415"/>
  <c r="W410"/>
  <c r="V410"/>
  <c r="U410"/>
  <c r="R410"/>
  <c r="P410"/>
  <c r="M410"/>
  <c r="K410"/>
  <c r="W408"/>
  <c r="V408"/>
  <c r="U408"/>
  <c r="R408"/>
  <c r="P408"/>
  <c r="M408"/>
  <c r="K408"/>
  <c r="W385"/>
  <c r="V385"/>
  <c r="U385"/>
  <c r="R385"/>
  <c r="P385"/>
  <c r="M385"/>
  <c r="K385"/>
  <c r="W383"/>
  <c r="V383"/>
  <c r="U383"/>
  <c r="R383"/>
  <c r="P383"/>
  <c r="M383"/>
  <c r="K383"/>
  <c r="W380"/>
  <c r="V380"/>
  <c r="U380"/>
  <c r="R380"/>
  <c r="P380"/>
  <c r="M380"/>
  <c r="K380"/>
  <c r="W375"/>
  <c r="V375"/>
  <c r="U375"/>
  <c r="R375"/>
  <c r="P375"/>
  <c r="M375"/>
  <c r="K375"/>
  <c r="W371"/>
  <c r="V371"/>
  <c r="U371"/>
  <c r="R371"/>
  <c r="P371"/>
  <c r="M371"/>
  <c r="K371"/>
  <c r="W368"/>
  <c r="V368"/>
  <c r="U368"/>
  <c r="R368"/>
  <c r="P368"/>
  <c r="M368"/>
  <c r="K368"/>
  <c r="W363"/>
  <c r="V363"/>
  <c r="U363"/>
  <c r="R363"/>
  <c r="P363"/>
  <c r="M363"/>
  <c r="K363"/>
  <c r="W353"/>
  <c r="V353"/>
  <c r="U353"/>
  <c r="R353"/>
  <c r="P353"/>
  <c r="M353"/>
  <c r="K353"/>
  <c r="W349"/>
  <c r="V349"/>
  <c r="U349"/>
  <c r="R349"/>
  <c r="P349"/>
  <c r="M349"/>
  <c r="K349"/>
  <c r="W347"/>
  <c r="V347"/>
  <c r="U347"/>
  <c r="R347"/>
  <c r="P347"/>
  <c r="M347"/>
  <c r="K347"/>
  <c r="W340"/>
  <c r="V340"/>
  <c r="U340"/>
  <c r="R340"/>
  <c r="P340"/>
  <c r="M340"/>
  <c r="K340"/>
  <c r="W337"/>
  <c r="V337"/>
  <c r="U337"/>
  <c r="R337"/>
  <c r="P337"/>
  <c r="M337"/>
  <c r="K337"/>
  <c r="W334"/>
  <c r="V334"/>
  <c r="U334"/>
  <c r="R334"/>
  <c r="P334"/>
  <c r="M334"/>
  <c r="K334"/>
  <c r="W328"/>
  <c r="V328"/>
  <c r="U328"/>
  <c r="R328"/>
  <c r="P328"/>
  <c r="M328"/>
  <c r="K328"/>
  <c r="W320"/>
  <c r="V320"/>
  <c r="U320"/>
  <c r="R320"/>
  <c r="P320"/>
  <c r="M320"/>
  <c r="K320"/>
  <c r="W318"/>
  <c r="V318"/>
  <c r="U318"/>
  <c r="R318"/>
  <c r="P318"/>
  <c r="M318"/>
  <c r="K318"/>
  <c r="W23"/>
  <c r="V23"/>
  <c r="U23"/>
  <c r="R23"/>
  <c r="P23"/>
  <c r="M23"/>
  <c r="K23"/>
  <c r="W314"/>
  <c r="V314"/>
  <c r="U314"/>
  <c r="R314"/>
  <c r="P314"/>
  <c r="M314"/>
  <c r="K314"/>
  <c r="W307"/>
  <c r="V307"/>
  <c r="U307"/>
  <c r="R307"/>
  <c r="P307"/>
  <c r="M307"/>
  <c r="K307"/>
  <c r="W299"/>
  <c r="V299"/>
  <c r="U299"/>
  <c r="R299"/>
  <c r="P299"/>
  <c r="M299"/>
  <c r="K299"/>
  <c r="W295"/>
  <c r="V295"/>
  <c r="U295"/>
  <c r="R295"/>
  <c r="P295"/>
  <c r="M295"/>
  <c r="K295"/>
  <c r="W284"/>
  <c r="V284"/>
  <c r="U284"/>
  <c r="R284"/>
  <c r="P284"/>
  <c r="M284"/>
  <c r="K284"/>
  <c r="W282"/>
  <c r="V282"/>
  <c r="U282"/>
  <c r="R282"/>
  <c r="P282"/>
  <c r="M282"/>
  <c r="K282"/>
  <c r="W280"/>
  <c r="V280"/>
  <c r="U280"/>
  <c r="R280"/>
  <c r="P280"/>
  <c r="M280"/>
  <c r="K280"/>
  <c r="W268"/>
  <c r="V268"/>
  <c r="U268"/>
  <c r="R268"/>
  <c r="P268"/>
  <c r="M268"/>
  <c r="K268"/>
  <c r="W259"/>
  <c r="V259"/>
  <c r="U259"/>
  <c r="R259"/>
  <c r="P259"/>
  <c r="M259"/>
  <c r="K259"/>
  <c r="W92"/>
  <c r="V92"/>
  <c r="U92"/>
  <c r="R92"/>
  <c r="P92"/>
  <c r="M92"/>
  <c r="K92"/>
  <c r="W253"/>
  <c r="V253"/>
  <c r="U253"/>
  <c r="R253"/>
  <c r="P253"/>
  <c r="M253"/>
  <c r="K253"/>
  <c r="W250"/>
  <c r="V250"/>
  <c r="U250"/>
  <c r="R250"/>
  <c r="P250"/>
  <c r="M250"/>
  <c r="K250"/>
  <c r="W244"/>
  <c r="V244"/>
  <c r="U244"/>
  <c r="R244"/>
  <c r="P244"/>
  <c r="M244"/>
  <c r="K244"/>
  <c r="W242"/>
  <c r="V242"/>
  <c r="U242"/>
  <c r="R242"/>
  <c r="P242"/>
  <c r="M242"/>
  <c r="K242"/>
  <c r="W231"/>
  <c r="V231"/>
  <c r="U231"/>
  <c r="R231"/>
  <c r="P231"/>
  <c r="M231"/>
  <c r="K231"/>
  <c r="W226"/>
  <c r="V226"/>
  <c r="U226"/>
  <c r="R226"/>
  <c r="P226"/>
  <c r="M226"/>
  <c r="K226"/>
  <c r="W220"/>
  <c r="V220"/>
  <c r="U220"/>
  <c r="R220"/>
  <c r="P220"/>
  <c r="M220"/>
  <c r="K220"/>
  <c r="W219"/>
  <c r="V219"/>
  <c r="U219"/>
  <c r="R219"/>
  <c r="P219"/>
  <c r="M219"/>
  <c r="K219"/>
  <c r="W215"/>
  <c r="V215"/>
  <c r="U215"/>
  <c r="R215"/>
  <c r="P215"/>
  <c r="M215"/>
  <c r="K215"/>
  <c r="W201"/>
  <c r="V201"/>
  <c r="U201"/>
  <c r="R201"/>
  <c r="P201"/>
  <c r="M201"/>
  <c r="K201"/>
  <c r="W186"/>
  <c r="V186"/>
  <c r="U186"/>
  <c r="R186"/>
  <c r="P186"/>
  <c r="M186"/>
  <c r="K186"/>
  <c r="W173"/>
  <c r="V173"/>
  <c r="U173"/>
  <c r="R173"/>
  <c r="P173"/>
  <c r="M173"/>
  <c r="K173"/>
  <c r="W168"/>
  <c r="V168"/>
  <c r="U168"/>
  <c r="R168"/>
  <c r="P168"/>
  <c r="M168"/>
  <c r="K168"/>
  <c r="W157"/>
  <c r="V157"/>
  <c r="U157"/>
  <c r="R157"/>
  <c r="P157"/>
  <c r="M157"/>
  <c r="K157"/>
  <c r="W151"/>
  <c r="U151"/>
  <c r="V151"/>
  <c r="R151"/>
  <c r="P151"/>
  <c r="M151"/>
  <c r="K151"/>
  <c r="W141"/>
  <c r="V141"/>
  <c r="U141"/>
  <c r="R141"/>
  <c r="P141"/>
  <c r="M141"/>
  <c r="K141"/>
  <c r="W137"/>
  <c r="V137"/>
  <c r="U137"/>
  <c r="R137"/>
  <c r="P137"/>
  <c r="M137"/>
  <c r="K137"/>
  <c r="W127"/>
  <c r="V127"/>
  <c r="U127"/>
  <c r="R127"/>
  <c r="P127"/>
  <c r="K127"/>
  <c r="M127"/>
  <c r="W115"/>
  <c r="V115"/>
  <c r="U115"/>
  <c r="R115"/>
  <c r="P115"/>
  <c r="K115"/>
  <c r="M115"/>
  <c r="W654"/>
  <c r="U654"/>
  <c r="V654"/>
  <c r="R654"/>
  <c r="P654"/>
  <c r="M654"/>
  <c r="K654"/>
  <c r="W109"/>
  <c r="V109"/>
  <c r="U109"/>
  <c r="R109"/>
  <c r="P109"/>
  <c r="M109"/>
  <c r="W55"/>
  <c r="V55"/>
  <c r="U55"/>
  <c r="R55"/>
  <c r="P55"/>
  <c r="K55"/>
  <c r="M55"/>
  <c r="W62"/>
  <c r="V62"/>
  <c r="U62"/>
  <c r="R62"/>
  <c r="P62"/>
  <c r="M62"/>
  <c r="K62"/>
  <c r="W497"/>
  <c r="V497"/>
  <c r="U497"/>
  <c r="R497"/>
  <c r="P497"/>
  <c r="M497"/>
  <c r="W78"/>
  <c r="V78"/>
  <c r="U78"/>
  <c r="R78"/>
  <c r="P78"/>
  <c r="M78"/>
  <c r="K78"/>
  <c r="W460"/>
  <c r="V460"/>
  <c r="U460"/>
  <c r="R460"/>
  <c r="P460"/>
  <c r="M460"/>
  <c r="W34"/>
  <c r="V34"/>
  <c r="U34"/>
  <c r="R34"/>
  <c r="P34"/>
  <c r="M34"/>
  <c r="K34"/>
  <c r="W395"/>
  <c r="V395"/>
  <c r="U395"/>
  <c r="R395"/>
  <c r="P395"/>
  <c r="M395"/>
  <c r="K395"/>
  <c r="W70"/>
  <c r="V70"/>
  <c r="U70"/>
  <c r="R70"/>
  <c r="P70"/>
  <c r="M70"/>
  <c r="W323"/>
  <c r="V323"/>
  <c r="U323"/>
  <c r="R323"/>
  <c r="P323"/>
  <c r="M323"/>
  <c r="K323"/>
  <c r="W43"/>
  <c r="V43"/>
  <c r="U43"/>
  <c r="R43"/>
  <c r="P43"/>
  <c r="M43"/>
  <c r="K43"/>
  <c r="W124"/>
  <c r="V124"/>
  <c r="U124"/>
  <c r="R124"/>
  <c r="P124"/>
  <c r="M124"/>
  <c r="K124"/>
  <c r="W67"/>
  <c r="U67"/>
  <c r="V67"/>
  <c r="R67"/>
  <c r="P67"/>
  <c r="M67"/>
  <c r="W511"/>
  <c r="V511"/>
  <c r="U511"/>
  <c r="R511"/>
  <c r="P511"/>
  <c r="K511"/>
  <c r="M511"/>
  <c r="W397"/>
  <c r="V397"/>
  <c r="U397"/>
  <c r="R397"/>
  <c r="P397"/>
  <c r="M397"/>
  <c r="W294"/>
  <c r="V294"/>
  <c r="U294"/>
  <c r="R294"/>
  <c r="P294"/>
  <c r="M294"/>
  <c r="W623"/>
  <c r="V623"/>
  <c r="U623"/>
  <c r="R623"/>
  <c r="P623"/>
  <c r="K623"/>
  <c r="M623"/>
  <c r="W616"/>
  <c r="V616"/>
  <c r="U616"/>
  <c r="R616"/>
  <c r="P616"/>
  <c r="M616"/>
  <c r="W269"/>
  <c r="V269"/>
  <c r="U269"/>
  <c r="R269"/>
  <c r="P269"/>
  <c r="M269"/>
  <c r="W550"/>
  <c r="V550"/>
  <c r="U550"/>
  <c r="R550"/>
  <c r="P550"/>
  <c r="M550"/>
  <c r="W12"/>
  <c r="V12"/>
  <c r="U12"/>
  <c r="R12"/>
  <c r="P12"/>
  <c r="M12"/>
  <c r="K12"/>
  <c r="W6"/>
  <c r="V6"/>
  <c r="U6"/>
  <c r="R6"/>
  <c r="P6"/>
  <c r="M6"/>
  <c r="W29"/>
  <c r="V29"/>
  <c r="U29"/>
  <c r="R29"/>
  <c r="P29"/>
  <c r="M29"/>
  <c r="W394"/>
  <c r="V394"/>
  <c r="U394"/>
  <c r="R394"/>
  <c r="P394"/>
  <c r="M394"/>
  <c r="W96"/>
  <c r="V96"/>
  <c r="U96"/>
  <c r="R96"/>
  <c r="P96"/>
  <c r="M96"/>
  <c r="W389"/>
  <c r="V389"/>
  <c r="U389"/>
  <c r="R389"/>
  <c r="P389"/>
  <c r="M389"/>
  <c r="W335"/>
  <c r="V335"/>
  <c r="U335"/>
  <c r="R335"/>
  <c r="P335"/>
  <c r="M335"/>
  <c r="K335"/>
  <c r="W293"/>
  <c r="V293"/>
  <c r="U293"/>
  <c r="R293"/>
  <c r="P293"/>
  <c r="M293"/>
  <c r="K389"/>
  <c r="K269"/>
  <c r="K96"/>
  <c r="K550"/>
  <c r="K70"/>
  <c r="K109"/>
  <c r="K294"/>
  <c r="W664"/>
  <c r="V664"/>
  <c r="U664"/>
  <c r="R664"/>
  <c r="P664"/>
  <c r="M664"/>
  <c r="K664"/>
  <c r="W657"/>
  <c r="V657"/>
  <c r="U657"/>
  <c r="R657"/>
  <c r="P657"/>
  <c r="M657"/>
  <c r="K657"/>
  <c r="W640"/>
  <c r="V640"/>
  <c r="U640"/>
  <c r="R640"/>
  <c r="P640"/>
  <c r="M640"/>
  <c r="K640"/>
  <c r="W26"/>
  <c r="V26"/>
  <c r="U26"/>
  <c r="R26"/>
  <c r="P26"/>
  <c r="M26"/>
  <c r="K26"/>
  <c r="W612"/>
  <c r="V612"/>
  <c r="U612"/>
  <c r="R612"/>
  <c r="P612"/>
  <c r="M612"/>
  <c r="K612"/>
  <c r="W600"/>
  <c r="V600"/>
  <c r="U600"/>
  <c r="R600"/>
  <c r="P600"/>
  <c r="M600"/>
  <c r="K600"/>
  <c r="W587"/>
  <c r="V587"/>
  <c r="U587"/>
  <c r="R587"/>
  <c r="P587"/>
  <c r="M587"/>
  <c r="K587"/>
  <c r="W581"/>
  <c r="V581"/>
  <c r="U581"/>
  <c r="R581"/>
  <c r="P581"/>
  <c r="M581"/>
  <c r="K581"/>
  <c r="W575"/>
  <c r="V575"/>
  <c r="U575"/>
  <c r="R575"/>
  <c r="P575"/>
  <c r="M575"/>
  <c r="K575"/>
  <c r="W569"/>
  <c r="V569"/>
  <c r="U569"/>
  <c r="R569"/>
  <c r="P569"/>
  <c r="M569"/>
  <c r="K569"/>
  <c r="W554"/>
  <c r="V554"/>
  <c r="U554"/>
  <c r="R554"/>
  <c r="P554"/>
  <c r="M554"/>
  <c r="K554"/>
  <c r="W545"/>
  <c r="V545"/>
  <c r="U545"/>
  <c r="R545"/>
  <c r="P545"/>
  <c r="M545"/>
  <c r="K545"/>
  <c r="W662"/>
  <c r="V662"/>
  <c r="U662"/>
  <c r="R662"/>
  <c r="P662"/>
  <c r="M662"/>
  <c r="K662"/>
  <c r="W658"/>
  <c r="V658"/>
  <c r="U658"/>
  <c r="R658"/>
  <c r="P658"/>
  <c r="M658"/>
  <c r="K658"/>
  <c r="W653"/>
  <c r="V653"/>
  <c r="U653"/>
  <c r="R653"/>
  <c r="P653"/>
  <c r="M653"/>
  <c r="K653"/>
  <c r="W641"/>
  <c r="V641"/>
  <c r="U641"/>
  <c r="R641"/>
  <c r="P641"/>
  <c r="M641"/>
  <c r="K641"/>
  <c r="W631"/>
  <c r="V631"/>
  <c r="U631"/>
  <c r="R631"/>
  <c r="P631"/>
  <c r="M631"/>
  <c r="K631"/>
  <c r="W630"/>
  <c r="V630"/>
  <c r="U630"/>
  <c r="R630"/>
  <c r="P630"/>
  <c r="M630"/>
  <c r="K630"/>
  <c r="W111"/>
  <c r="V111"/>
  <c r="U111"/>
  <c r="R111"/>
  <c r="P111"/>
  <c r="M111"/>
  <c r="K111"/>
  <c r="W619"/>
  <c r="V619"/>
  <c r="U619"/>
  <c r="R619"/>
  <c r="P619"/>
  <c r="M619"/>
  <c r="K619"/>
  <c r="W613"/>
  <c r="V613"/>
  <c r="U613"/>
  <c r="R613"/>
  <c r="P613"/>
  <c r="M613"/>
  <c r="K613"/>
  <c r="W611"/>
  <c r="V611"/>
  <c r="U611"/>
  <c r="R611"/>
  <c r="P611"/>
  <c r="M611"/>
  <c r="K611"/>
  <c r="W36"/>
  <c r="V36"/>
  <c r="U36"/>
  <c r="R36"/>
  <c r="P36"/>
  <c r="M36"/>
  <c r="K36"/>
  <c r="W606"/>
  <c r="V606"/>
  <c r="U606"/>
  <c r="R606"/>
  <c r="P606"/>
  <c r="M606"/>
  <c r="K606"/>
  <c r="W604"/>
  <c r="V604"/>
  <c r="U604"/>
  <c r="R604"/>
  <c r="P604"/>
  <c r="M604"/>
  <c r="K604"/>
  <c r="W594"/>
  <c r="V594"/>
  <c r="U594"/>
  <c r="R594"/>
  <c r="P594"/>
  <c r="M594"/>
  <c r="K594"/>
  <c r="W590"/>
  <c r="V590"/>
  <c r="U590"/>
  <c r="R590"/>
  <c r="P590"/>
  <c r="M590"/>
  <c r="K590"/>
  <c r="W586"/>
  <c r="V586"/>
  <c r="U586"/>
  <c r="R586"/>
  <c r="P586"/>
  <c r="M586"/>
  <c r="K586"/>
  <c r="W582"/>
  <c r="V582"/>
  <c r="U582"/>
  <c r="R582"/>
  <c r="P582"/>
  <c r="M582"/>
  <c r="K582"/>
  <c r="W580"/>
  <c r="V580"/>
  <c r="U580"/>
  <c r="R580"/>
  <c r="P580"/>
  <c r="M580"/>
  <c r="K580"/>
  <c r="W576"/>
  <c r="V576"/>
  <c r="U576"/>
  <c r="R576"/>
  <c r="P576"/>
  <c r="M576"/>
  <c r="K576"/>
  <c r="W573"/>
  <c r="V573"/>
  <c r="U573"/>
  <c r="R573"/>
  <c r="P573"/>
  <c r="M573"/>
  <c r="K573"/>
  <c r="W570"/>
  <c r="V570"/>
  <c r="U570"/>
  <c r="R570"/>
  <c r="P570"/>
  <c r="M570"/>
  <c r="K570"/>
  <c r="W568"/>
  <c r="V568"/>
  <c r="U568"/>
  <c r="R568"/>
  <c r="P568"/>
  <c r="M568"/>
  <c r="K568"/>
  <c r="W560"/>
  <c r="V560"/>
  <c r="U560"/>
  <c r="R560"/>
  <c r="P560"/>
  <c r="M560"/>
  <c r="K560"/>
  <c r="W553"/>
  <c r="V553"/>
  <c r="U553"/>
  <c r="R553"/>
  <c r="P553"/>
  <c r="M553"/>
  <c r="K553"/>
  <c r="W544"/>
  <c r="V544"/>
  <c r="U544"/>
  <c r="R544"/>
  <c r="P544"/>
  <c r="M544"/>
  <c r="W542"/>
  <c r="V542"/>
  <c r="U542"/>
  <c r="R542"/>
  <c r="P542"/>
  <c r="M542"/>
  <c r="K542"/>
  <c r="W540"/>
  <c r="V540"/>
  <c r="U540"/>
  <c r="R540"/>
  <c r="P540"/>
  <c r="M540"/>
  <c r="K540"/>
  <c r="W534"/>
  <c r="V534"/>
  <c r="U534"/>
  <c r="R534"/>
  <c r="P534"/>
  <c r="M534"/>
  <c r="K534"/>
  <c r="W530"/>
  <c r="V530"/>
  <c r="U530"/>
  <c r="R530"/>
  <c r="P530"/>
  <c r="M530"/>
  <c r="K530"/>
  <c r="W526"/>
  <c r="V526"/>
  <c r="U526"/>
  <c r="R526"/>
  <c r="P526"/>
  <c r="M526"/>
  <c r="K526"/>
  <c r="W515"/>
  <c r="V515"/>
  <c r="U515"/>
  <c r="R515"/>
  <c r="P515"/>
  <c r="M515"/>
  <c r="K515"/>
  <c r="W504"/>
  <c r="V504"/>
  <c r="U504"/>
  <c r="R504"/>
  <c r="P504"/>
  <c r="M504"/>
  <c r="K504"/>
  <c r="W501"/>
  <c r="V501"/>
  <c r="U501"/>
  <c r="R501"/>
  <c r="P501"/>
  <c r="M501"/>
  <c r="K501"/>
  <c r="W496"/>
  <c r="V496"/>
  <c r="U496"/>
  <c r="R496"/>
  <c r="P496"/>
  <c r="M496"/>
  <c r="K496"/>
  <c r="W494"/>
  <c r="V494"/>
  <c r="U494"/>
  <c r="R494"/>
  <c r="P494"/>
  <c r="M494"/>
  <c r="K494"/>
  <c r="W491"/>
  <c r="V491"/>
  <c r="U491"/>
  <c r="R491"/>
  <c r="P491"/>
  <c r="M491"/>
  <c r="K491"/>
  <c r="W487"/>
  <c r="V487"/>
  <c r="U487"/>
  <c r="R487"/>
  <c r="P487"/>
  <c r="M487"/>
  <c r="K487"/>
  <c r="W482"/>
  <c r="V482"/>
  <c r="U482"/>
  <c r="R482"/>
  <c r="P482"/>
  <c r="M482"/>
  <c r="K482"/>
  <c r="W480"/>
  <c r="V480"/>
  <c r="U480"/>
  <c r="R480"/>
  <c r="P480"/>
  <c r="M480"/>
  <c r="K480"/>
  <c r="W476"/>
  <c r="V476"/>
  <c r="U476"/>
  <c r="R476"/>
  <c r="P476"/>
  <c r="M476"/>
  <c r="K476"/>
  <c r="W77"/>
  <c r="V77"/>
  <c r="U77"/>
  <c r="R77"/>
  <c r="P77"/>
  <c r="M77"/>
  <c r="K77"/>
  <c r="W473"/>
  <c r="V473"/>
  <c r="U473"/>
  <c r="R473"/>
  <c r="P473"/>
  <c r="M473"/>
  <c r="K473"/>
  <c r="W468"/>
  <c r="V468"/>
  <c r="U468"/>
  <c r="R468"/>
  <c r="P468"/>
  <c r="M468"/>
  <c r="K468"/>
  <c r="W465"/>
  <c r="V465"/>
  <c r="U465"/>
  <c r="R465"/>
  <c r="P465"/>
  <c r="M465"/>
  <c r="K465"/>
  <c r="W453"/>
  <c r="V453"/>
  <c r="U453"/>
  <c r="R453"/>
  <c r="P453"/>
  <c r="M453"/>
  <c r="K453"/>
  <c r="W451"/>
  <c r="V451"/>
  <c r="U451"/>
  <c r="R451"/>
  <c r="P451"/>
  <c r="M451"/>
  <c r="K451"/>
  <c r="W442"/>
  <c r="V442"/>
  <c r="U442"/>
  <c r="R442"/>
  <c r="P442"/>
  <c r="M442"/>
  <c r="K442"/>
  <c r="W440"/>
  <c r="V440"/>
  <c r="U440"/>
  <c r="R440"/>
  <c r="P440"/>
  <c r="M440"/>
  <c r="K440"/>
  <c r="W436"/>
  <c r="V436"/>
  <c r="U436"/>
  <c r="R436"/>
  <c r="P436"/>
  <c r="M436"/>
  <c r="K436"/>
  <c r="W41"/>
  <c r="V41"/>
  <c r="U41"/>
  <c r="R41"/>
  <c r="P41"/>
  <c r="M41"/>
  <c r="K41"/>
  <c r="W423"/>
  <c r="V423"/>
  <c r="U423"/>
  <c r="R423"/>
  <c r="P423"/>
  <c r="M423"/>
  <c r="K423"/>
  <c r="W420"/>
  <c r="V420"/>
  <c r="U420"/>
  <c r="R420"/>
  <c r="P420"/>
  <c r="M420"/>
  <c r="K420"/>
  <c r="W417"/>
  <c r="V417"/>
  <c r="U417"/>
  <c r="R417"/>
  <c r="P417"/>
  <c r="M417"/>
  <c r="K417"/>
  <c r="W414"/>
  <c r="V414"/>
  <c r="U414"/>
  <c r="R414"/>
  <c r="P414"/>
  <c r="M414"/>
  <c r="K414"/>
  <c r="W412"/>
  <c r="V412"/>
  <c r="U412"/>
  <c r="R412"/>
  <c r="P412"/>
  <c r="M412"/>
  <c r="K412"/>
  <c r="W400"/>
  <c r="V400"/>
  <c r="U400"/>
  <c r="R400"/>
  <c r="P400"/>
  <c r="M400"/>
  <c r="K400"/>
  <c r="W398"/>
  <c r="V398"/>
  <c r="U398"/>
  <c r="R398"/>
  <c r="P398"/>
  <c r="M398"/>
  <c r="K398"/>
  <c r="W15"/>
  <c r="V15"/>
  <c r="U15"/>
  <c r="R15"/>
  <c r="P15"/>
  <c r="M15"/>
  <c r="W391"/>
  <c r="V391"/>
  <c r="U391"/>
  <c r="R391"/>
  <c r="P391"/>
  <c r="M391"/>
  <c r="K391"/>
  <c r="W388"/>
  <c r="V388"/>
  <c r="U388"/>
  <c r="R388"/>
  <c r="P388"/>
  <c r="M388"/>
  <c r="K388"/>
  <c r="W386"/>
  <c r="V386"/>
  <c r="U386"/>
  <c r="R386"/>
  <c r="P386"/>
  <c r="M386"/>
  <c r="K386"/>
  <c r="W379"/>
  <c r="V379"/>
  <c r="U379"/>
  <c r="R379"/>
  <c r="P379"/>
  <c r="M379"/>
  <c r="K379"/>
  <c r="W374"/>
  <c r="V374"/>
  <c r="U374"/>
  <c r="R374"/>
  <c r="P374"/>
  <c r="M374"/>
  <c r="K374"/>
  <c r="W370"/>
  <c r="V370"/>
  <c r="U370"/>
  <c r="R370"/>
  <c r="P370"/>
  <c r="M370"/>
  <c r="K370"/>
  <c r="W364"/>
  <c r="V364"/>
  <c r="U364"/>
  <c r="R364"/>
  <c r="P364"/>
  <c r="M364"/>
  <c r="K364"/>
  <c r="W359"/>
  <c r="V359"/>
  <c r="U359"/>
  <c r="R359"/>
  <c r="P359"/>
  <c r="M359"/>
  <c r="K359"/>
  <c r="W354"/>
  <c r="V354"/>
  <c r="U354"/>
  <c r="R354"/>
  <c r="P354"/>
  <c r="M354"/>
  <c r="K354"/>
  <c r="W351"/>
  <c r="V351"/>
  <c r="U351"/>
  <c r="R351"/>
  <c r="P351"/>
  <c r="M351"/>
  <c r="K351"/>
  <c r="W345"/>
  <c r="V345"/>
  <c r="U345"/>
  <c r="R345"/>
  <c r="P345"/>
  <c r="M345"/>
  <c r="K345"/>
  <c r="W342"/>
  <c r="V342"/>
  <c r="U342"/>
  <c r="R342"/>
  <c r="P342"/>
  <c r="M342"/>
  <c r="K342"/>
  <c r="W339"/>
  <c r="V339"/>
  <c r="U339"/>
  <c r="R339"/>
  <c r="P339"/>
  <c r="M339"/>
  <c r="K339"/>
  <c r="W332"/>
  <c r="V332"/>
  <c r="U332"/>
  <c r="R332"/>
  <c r="P332"/>
  <c r="M332"/>
  <c r="K332"/>
  <c r="W324"/>
  <c r="V324"/>
  <c r="U324"/>
  <c r="R324"/>
  <c r="P324"/>
  <c r="M324"/>
  <c r="K324"/>
  <c r="W321"/>
  <c r="V321"/>
  <c r="U321"/>
  <c r="R321"/>
  <c r="P321"/>
  <c r="M321"/>
  <c r="K321"/>
  <c r="W313"/>
  <c r="V313"/>
  <c r="U313"/>
  <c r="R313"/>
  <c r="P313"/>
  <c r="M313"/>
  <c r="K313"/>
  <c r="W310"/>
  <c r="V310"/>
  <c r="U310"/>
  <c r="R310"/>
  <c r="P310"/>
  <c r="M310"/>
  <c r="K310"/>
  <c r="W306"/>
  <c r="V306"/>
  <c r="U306"/>
  <c r="R306"/>
  <c r="P306"/>
  <c r="M306"/>
  <c r="K306"/>
  <c r="W304"/>
  <c r="V304"/>
  <c r="U304"/>
  <c r="R304"/>
  <c r="P304"/>
  <c r="M304"/>
  <c r="K304"/>
  <c r="W302"/>
  <c r="V302"/>
  <c r="U302"/>
  <c r="R302"/>
  <c r="P302"/>
  <c r="M302"/>
  <c r="K302"/>
  <c r="W300"/>
  <c r="V300"/>
  <c r="U300"/>
  <c r="R300"/>
  <c r="P300"/>
  <c r="M300"/>
  <c r="K300"/>
  <c r="W44"/>
  <c r="V44"/>
  <c r="U44"/>
  <c r="R44"/>
  <c r="P44"/>
  <c r="M44"/>
  <c r="K44"/>
  <c r="W289"/>
  <c r="V289"/>
  <c r="U289"/>
  <c r="R289"/>
  <c r="P289"/>
  <c r="M289"/>
  <c r="K289"/>
  <c r="W286"/>
  <c r="V286"/>
  <c r="U286"/>
  <c r="R286"/>
  <c r="P286"/>
  <c r="M286"/>
  <c r="K286"/>
  <c r="W279"/>
  <c r="V279"/>
  <c r="U279"/>
  <c r="R279"/>
  <c r="P279"/>
  <c r="M279"/>
  <c r="K279"/>
  <c r="W276"/>
  <c r="V276"/>
  <c r="U276"/>
  <c r="R276"/>
  <c r="P276"/>
  <c r="K276"/>
  <c r="M276"/>
  <c r="W272"/>
  <c r="V272"/>
  <c r="U272"/>
  <c r="R272"/>
  <c r="P272"/>
  <c r="M272"/>
  <c r="K272"/>
  <c r="W270"/>
  <c r="V270"/>
  <c r="U270"/>
  <c r="R270"/>
  <c r="P270"/>
  <c r="M270"/>
  <c r="K270"/>
  <c r="W265"/>
  <c r="V265"/>
  <c r="U265"/>
  <c r="R265"/>
  <c r="P265"/>
  <c r="M265"/>
  <c r="K265"/>
  <c r="W261"/>
  <c r="V261"/>
  <c r="U261"/>
  <c r="R261"/>
  <c r="P261"/>
  <c r="M261"/>
  <c r="K261"/>
  <c r="W257"/>
  <c r="V257"/>
  <c r="U257"/>
  <c r="R257"/>
  <c r="P257"/>
  <c r="M257"/>
  <c r="K257"/>
  <c r="W255"/>
  <c r="V255"/>
  <c r="U255"/>
  <c r="R255"/>
  <c r="P255"/>
  <c r="M255"/>
  <c r="K255"/>
  <c r="W251"/>
  <c r="V251"/>
  <c r="U251"/>
  <c r="R251"/>
  <c r="P251"/>
  <c r="M251"/>
  <c r="K251"/>
  <c r="W245"/>
  <c r="V245"/>
  <c r="U245"/>
  <c r="R245"/>
  <c r="P245"/>
  <c r="M245"/>
  <c r="K245"/>
  <c r="W238"/>
  <c r="V238"/>
  <c r="U238"/>
  <c r="R238"/>
  <c r="P238"/>
  <c r="M238"/>
  <c r="K238"/>
  <c r="W236"/>
  <c r="V236"/>
  <c r="U236"/>
  <c r="R236"/>
  <c r="P236"/>
  <c r="M236"/>
  <c r="K236"/>
  <c r="W52"/>
  <c r="V52"/>
  <c r="U52"/>
  <c r="R52"/>
  <c r="P52"/>
  <c r="M52"/>
  <c r="K52"/>
  <c r="W229"/>
  <c r="V229"/>
  <c r="U229"/>
  <c r="R229"/>
  <c r="P229"/>
  <c r="M229"/>
  <c r="K229"/>
  <c r="W227"/>
  <c r="V227"/>
  <c r="U227"/>
  <c r="R227"/>
  <c r="P227"/>
  <c r="M227"/>
  <c r="K227"/>
  <c r="W223"/>
  <c r="V223"/>
  <c r="U223"/>
  <c r="R223"/>
  <c r="P223"/>
  <c r="M223"/>
  <c r="K223"/>
  <c r="W218"/>
  <c r="V218"/>
  <c r="U218"/>
  <c r="R218"/>
  <c r="P218"/>
  <c r="M218"/>
  <c r="K218"/>
  <c r="W216"/>
  <c r="V216"/>
  <c r="U216"/>
  <c r="R216"/>
  <c r="P216"/>
  <c r="M216"/>
  <c r="K216"/>
  <c r="W211"/>
  <c r="V211"/>
  <c r="U211"/>
  <c r="R211"/>
  <c r="P211"/>
  <c r="M211"/>
  <c r="K211"/>
  <c r="W89"/>
  <c r="V89"/>
  <c r="U89"/>
  <c r="R89"/>
  <c r="P89"/>
  <c r="M89"/>
  <c r="K89"/>
  <c r="W206"/>
  <c r="V206"/>
  <c r="U206"/>
  <c r="R206"/>
  <c r="P206"/>
  <c r="M206"/>
  <c r="K206"/>
  <c r="W202"/>
  <c r="V202"/>
  <c r="U202"/>
  <c r="R202"/>
  <c r="P202"/>
  <c r="M202"/>
  <c r="K202"/>
  <c r="W198"/>
  <c r="U198"/>
  <c r="V198"/>
  <c r="R198"/>
  <c r="P198"/>
  <c r="M198"/>
  <c r="K198"/>
  <c r="W194"/>
  <c r="V194"/>
  <c r="U194"/>
  <c r="R194"/>
  <c r="P194"/>
  <c r="M194"/>
  <c r="K194"/>
  <c r="W190"/>
  <c r="V190"/>
  <c r="U190"/>
  <c r="R190"/>
  <c r="P190"/>
  <c r="M190"/>
  <c r="K190"/>
  <c r="W187"/>
  <c r="U187"/>
  <c r="V187"/>
  <c r="R187"/>
  <c r="P187"/>
  <c r="M187"/>
  <c r="K187"/>
  <c r="W184"/>
  <c r="V184"/>
  <c r="U184"/>
  <c r="R184"/>
  <c r="P184"/>
  <c r="M184"/>
  <c r="K184"/>
  <c r="W180"/>
  <c r="V180"/>
  <c r="U180"/>
  <c r="R180"/>
  <c r="P180"/>
  <c r="M180"/>
  <c r="K180"/>
  <c r="W171"/>
  <c r="U171"/>
  <c r="V171"/>
  <c r="R171"/>
  <c r="P171"/>
  <c r="M171"/>
  <c r="K171"/>
  <c r="W166"/>
  <c r="U166"/>
  <c r="V166"/>
  <c r="R166"/>
  <c r="P166"/>
  <c r="M166"/>
  <c r="K166"/>
  <c r="W163"/>
  <c r="U163"/>
  <c r="V163"/>
  <c r="R163"/>
  <c r="P163"/>
  <c r="M163"/>
  <c r="K163"/>
  <c r="W156"/>
  <c r="V156"/>
  <c r="U156"/>
  <c r="R156"/>
  <c r="P156"/>
  <c r="M156"/>
  <c r="K156"/>
  <c r="W152"/>
  <c r="V152"/>
  <c r="U152"/>
  <c r="R152"/>
  <c r="P152"/>
  <c r="M152"/>
  <c r="K152"/>
  <c r="W145"/>
  <c r="V145"/>
  <c r="U145"/>
  <c r="R145"/>
  <c r="P145"/>
  <c r="M145"/>
  <c r="K145"/>
  <c r="W140"/>
  <c r="V140"/>
  <c r="U140"/>
  <c r="R140"/>
  <c r="P140"/>
  <c r="M140"/>
  <c r="K140"/>
  <c r="W138"/>
  <c r="V138"/>
  <c r="U138"/>
  <c r="R138"/>
  <c r="P138"/>
  <c r="M138"/>
  <c r="K138"/>
  <c r="W133"/>
  <c r="V133"/>
  <c r="U133"/>
  <c r="R133"/>
  <c r="P133"/>
  <c r="M133"/>
  <c r="K133"/>
  <c r="W130"/>
  <c r="V130"/>
  <c r="U130"/>
  <c r="R130"/>
  <c r="P130"/>
  <c r="M130"/>
  <c r="K130"/>
  <c r="W128"/>
  <c r="U128"/>
  <c r="V128"/>
  <c r="R128"/>
  <c r="P128"/>
  <c r="M128"/>
  <c r="K128"/>
  <c r="W125"/>
  <c r="U125"/>
  <c r="V125"/>
  <c r="R125"/>
  <c r="P125"/>
  <c r="M125"/>
  <c r="K125"/>
  <c r="W122"/>
  <c r="V122"/>
  <c r="U122"/>
  <c r="R122"/>
  <c r="P122"/>
  <c r="M122"/>
  <c r="K122"/>
  <c r="W120"/>
  <c r="V120"/>
  <c r="U120"/>
  <c r="R120"/>
  <c r="P120"/>
  <c r="K120"/>
  <c r="M120"/>
  <c r="W113"/>
  <c r="V113"/>
  <c r="U113"/>
  <c r="R113"/>
  <c r="P113"/>
  <c r="K113"/>
  <c r="M113"/>
  <c r="W635"/>
  <c r="V635"/>
  <c r="U635"/>
  <c r="R635"/>
  <c r="P635"/>
  <c r="M635"/>
  <c r="K635"/>
  <c r="W632"/>
  <c r="V632"/>
  <c r="U632"/>
  <c r="R632"/>
  <c r="P632"/>
  <c r="M632"/>
  <c r="K632"/>
  <c r="W564"/>
  <c r="V564"/>
  <c r="U564"/>
  <c r="R564"/>
  <c r="P564"/>
  <c r="M564"/>
  <c r="K564"/>
  <c r="W106"/>
  <c r="V106"/>
  <c r="U106"/>
  <c r="R106"/>
  <c r="P106"/>
  <c r="M106"/>
  <c r="K106"/>
  <c r="W493"/>
  <c r="V493"/>
  <c r="U493"/>
  <c r="R493"/>
  <c r="P493"/>
  <c r="M493"/>
  <c r="K493"/>
  <c r="W462"/>
  <c r="V462"/>
  <c r="U462"/>
  <c r="R462"/>
  <c r="P462"/>
  <c r="M462"/>
  <c r="K462"/>
  <c r="W81"/>
  <c r="V81"/>
  <c r="U81"/>
  <c r="R81"/>
  <c r="P81"/>
  <c r="M81"/>
  <c r="K81"/>
  <c r="W333"/>
  <c r="V333"/>
  <c r="U333"/>
  <c r="R333"/>
  <c r="P333"/>
  <c r="M333"/>
  <c r="K333"/>
  <c r="W263"/>
  <c r="V263"/>
  <c r="U263"/>
  <c r="R263"/>
  <c r="P263"/>
  <c r="M263"/>
  <c r="K263"/>
  <c r="W224"/>
  <c r="V224"/>
  <c r="U224"/>
  <c r="R224"/>
  <c r="P224"/>
  <c r="M224"/>
  <c r="K224"/>
  <c r="W132"/>
  <c r="U132"/>
  <c r="V132"/>
  <c r="R132"/>
  <c r="P132"/>
  <c r="M132"/>
  <c r="K132"/>
  <c r="W361"/>
  <c r="V361"/>
  <c r="U361"/>
  <c r="R361"/>
  <c r="P361"/>
  <c r="M361"/>
  <c r="K361"/>
  <c r="W626"/>
  <c r="V626"/>
  <c r="U626"/>
  <c r="R626"/>
  <c r="P626"/>
  <c r="M626"/>
  <c r="K626"/>
  <c r="W597"/>
  <c r="V597"/>
  <c r="U597"/>
  <c r="R597"/>
  <c r="P597"/>
  <c r="M597"/>
  <c r="K597"/>
  <c r="W509"/>
  <c r="V509"/>
  <c r="U509"/>
  <c r="R509"/>
  <c r="P509"/>
  <c r="M509"/>
  <c r="K509"/>
  <c r="W444"/>
  <c r="V444"/>
  <c r="U444"/>
  <c r="R444"/>
  <c r="P444"/>
  <c r="M444"/>
  <c r="K444"/>
  <c r="W382"/>
  <c r="V382"/>
  <c r="U382"/>
  <c r="R382"/>
  <c r="P382"/>
  <c r="M382"/>
  <c r="K382"/>
  <c r="W58"/>
  <c r="V58"/>
  <c r="U58"/>
  <c r="R58"/>
  <c r="P58"/>
  <c r="M58"/>
  <c r="K58"/>
  <c r="W246"/>
  <c r="V246"/>
  <c r="U246"/>
  <c r="R246"/>
  <c r="P246"/>
  <c r="M246"/>
  <c r="K246"/>
  <c r="W72"/>
  <c r="V72"/>
  <c r="U72"/>
  <c r="R72"/>
  <c r="P72"/>
  <c r="M72"/>
  <c r="K72"/>
  <c r="W146"/>
  <c r="U146"/>
  <c r="V146"/>
  <c r="R146"/>
  <c r="P146"/>
  <c r="M146"/>
  <c r="K146"/>
  <c r="W103"/>
  <c r="V103"/>
  <c r="U103"/>
  <c r="R103"/>
  <c r="P103"/>
  <c r="M103"/>
  <c r="K103"/>
  <c r="W372"/>
  <c r="V372"/>
  <c r="U372"/>
  <c r="R372"/>
  <c r="P372"/>
  <c r="M372"/>
  <c r="K372"/>
  <c r="W37"/>
  <c r="V37"/>
  <c r="U37"/>
  <c r="R37"/>
  <c r="P37"/>
  <c r="M37"/>
  <c r="K37"/>
  <c r="W403"/>
  <c r="V403"/>
  <c r="U403"/>
  <c r="R403"/>
  <c r="P403"/>
  <c r="M403"/>
  <c r="K403"/>
  <c r="W28"/>
  <c r="V28"/>
  <c r="U28"/>
  <c r="R28"/>
  <c r="P28"/>
  <c r="M28"/>
  <c r="K28"/>
  <c r="W16"/>
  <c r="V16"/>
  <c r="U16"/>
  <c r="R16"/>
  <c r="P16"/>
  <c r="M16"/>
  <c r="K16"/>
  <c r="W592"/>
  <c r="V592"/>
  <c r="U592"/>
  <c r="R592"/>
  <c r="P592"/>
  <c r="M592"/>
  <c r="K592"/>
  <c r="W367"/>
  <c r="V367"/>
  <c r="U367"/>
  <c r="R367"/>
  <c r="P367"/>
  <c r="M367"/>
  <c r="K367"/>
  <c r="W213"/>
  <c r="U213"/>
  <c r="V213"/>
  <c r="R213"/>
  <c r="P213"/>
  <c r="M213"/>
  <c r="K213"/>
  <c r="W119"/>
  <c r="V119"/>
  <c r="U119"/>
  <c r="R119"/>
  <c r="P119"/>
  <c r="M119"/>
  <c r="K119"/>
  <c r="W66"/>
  <c r="V66"/>
  <c r="U66"/>
  <c r="R66"/>
  <c r="P66"/>
  <c r="M66"/>
  <c r="K66"/>
  <c r="W84"/>
  <c r="V84"/>
  <c r="U84"/>
  <c r="R84"/>
  <c r="P84"/>
  <c r="M84"/>
  <c r="K84"/>
  <c r="W189"/>
  <c r="V189"/>
  <c r="U189"/>
  <c r="R189"/>
  <c r="P189"/>
  <c r="M189"/>
  <c r="K189"/>
  <c r="W234"/>
  <c r="V234"/>
  <c r="U234"/>
  <c r="R234"/>
  <c r="P234"/>
  <c r="M234"/>
  <c r="W660"/>
  <c r="V660"/>
  <c r="U660"/>
  <c r="R660"/>
  <c r="P660"/>
  <c r="M660"/>
  <c r="K660"/>
  <c r="W50"/>
  <c r="V50"/>
  <c r="U50"/>
  <c r="R50"/>
  <c r="P50"/>
  <c r="M50"/>
  <c r="K50"/>
  <c r="W647"/>
  <c r="V647"/>
  <c r="U647"/>
  <c r="R647"/>
  <c r="P647"/>
  <c r="M647"/>
  <c r="K647"/>
  <c r="W112"/>
  <c r="V112"/>
  <c r="U112"/>
  <c r="R112"/>
  <c r="P112"/>
  <c r="M112"/>
  <c r="K112"/>
  <c r="W637"/>
  <c r="V637"/>
  <c r="U637"/>
  <c r="R637"/>
  <c r="P637"/>
  <c r="M637"/>
  <c r="K637"/>
  <c r="W628"/>
  <c r="V628"/>
  <c r="U628"/>
  <c r="R628"/>
  <c r="P628"/>
  <c r="M628"/>
  <c r="K628"/>
  <c r="W622"/>
  <c r="V622"/>
  <c r="U622"/>
  <c r="R622"/>
  <c r="P622"/>
  <c r="M622"/>
  <c r="K622"/>
  <c r="W617"/>
  <c r="V617"/>
  <c r="U617"/>
  <c r="R617"/>
  <c r="P617"/>
  <c r="M617"/>
  <c r="K617"/>
  <c r="W610"/>
  <c r="V610"/>
  <c r="U610"/>
  <c r="R610"/>
  <c r="P610"/>
  <c r="M610"/>
  <c r="K610"/>
  <c r="W608"/>
  <c r="V608"/>
  <c r="U608"/>
  <c r="R608"/>
  <c r="P608"/>
  <c r="M608"/>
  <c r="K608"/>
  <c r="W599"/>
  <c r="V599"/>
  <c r="U599"/>
  <c r="R599"/>
  <c r="P599"/>
  <c r="M599"/>
  <c r="K599"/>
  <c r="W589"/>
  <c r="V589"/>
  <c r="U589"/>
  <c r="R589"/>
  <c r="P589"/>
  <c r="M589"/>
  <c r="K589"/>
  <c r="W583"/>
  <c r="V583"/>
  <c r="U583"/>
  <c r="R583"/>
  <c r="P583"/>
  <c r="M583"/>
  <c r="K583"/>
  <c r="W565"/>
  <c r="V565"/>
  <c r="U565"/>
  <c r="R565"/>
  <c r="P565"/>
  <c r="M565"/>
  <c r="K565"/>
  <c r="W559"/>
  <c r="V559"/>
  <c r="U559"/>
  <c r="R559"/>
  <c r="P559"/>
  <c r="M559"/>
  <c r="K559"/>
  <c r="W557"/>
  <c r="V557"/>
  <c r="U557"/>
  <c r="R557"/>
  <c r="P557"/>
  <c r="M557"/>
  <c r="K557"/>
  <c r="W555"/>
  <c r="V555"/>
  <c r="U555"/>
  <c r="R555"/>
  <c r="P555"/>
  <c r="M555"/>
  <c r="K555"/>
  <c r="W549"/>
  <c r="V549"/>
  <c r="U549"/>
  <c r="R549"/>
  <c r="P549"/>
  <c r="M549"/>
  <c r="K549"/>
  <c r="W547"/>
  <c r="V547"/>
  <c r="U547"/>
  <c r="R547"/>
  <c r="P547"/>
  <c r="M547"/>
  <c r="K547"/>
  <c r="W537"/>
  <c r="V537"/>
  <c r="U537"/>
  <c r="R537"/>
  <c r="P537"/>
  <c r="M537"/>
  <c r="K537"/>
  <c r="W107"/>
  <c r="V107"/>
  <c r="U107"/>
  <c r="R107"/>
  <c r="P107"/>
  <c r="M107"/>
  <c r="K107"/>
  <c r="W533"/>
  <c r="V533"/>
  <c r="U533"/>
  <c r="R533"/>
  <c r="P533"/>
  <c r="M533"/>
  <c r="K533"/>
  <c r="W522"/>
  <c r="V522"/>
  <c r="U522"/>
  <c r="R522"/>
  <c r="P522"/>
  <c r="M522"/>
  <c r="K522"/>
  <c r="W518"/>
  <c r="V518"/>
  <c r="U518"/>
  <c r="R518"/>
  <c r="P518"/>
  <c r="M518"/>
  <c r="K518"/>
  <c r="W514"/>
  <c r="V514"/>
  <c r="U514"/>
  <c r="R514"/>
  <c r="P514"/>
  <c r="M514"/>
  <c r="K514"/>
  <c r="W507"/>
  <c r="V507"/>
  <c r="U507"/>
  <c r="R507"/>
  <c r="P507"/>
  <c r="M507"/>
  <c r="K507"/>
  <c r="W488"/>
  <c r="V488"/>
  <c r="U488"/>
  <c r="R488"/>
  <c r="P488"/>
  <c r="M488"/>
  <c r="K488"/>
  <c r="W466"/>
  <c r="V466"/>
  <c r="U466"/>
  <c r="R466"/>
  <c r="P466"/>
  <c r="M466"/>
  <c r="K466"/>
  <c r="W463"/>
  <c r="V463"/>
  <c r="U463"/>
  <c r="R463"/>
  <c r="P463"/>
  <c r="M463"/>
  <c r="K463"/>
  <c r="W457"/>
  <c r="V457"/>
  <c r="U457"/>
  <c r="R457"/>
  <c r="P457"/>
  <c r="M457"/>
  <c r="K457"/>
  <c r="W452"/>
  <c r="V452"/>
  <c r="U452"/>
  <c r="R452"/>
  <c r="P452"/>
  <c r="M452"/>
  <c r="K452"/>
  <c r="W446"/>
  <c r="V446"/>
  <c r="U446"/>
  <c r="R446"/>
  <c r="P446"/>
  <c r="M446"/>
  <c r="K446"/>
  <c r="W437"/>
  <c r="V437"/>
  <c r="U437"/>
  <c r="R437"/>
  <c r="P437"/>
  <c r="M437"/>
  <c r="K437"/>
  <c r="W431"/>
  <c r="V431"/>
  <c r="U431"/>
  <c r="R431"/>
  <c r="P431"/>
  <c r="M431"/>
  <c r="K431"/>
  <c r="W429"/>
  <c r="V429"/>
  <c r="U429"/>
  <c r="R429"/>
  <c r="P429"/>
  <c r="M429"/>
  <c r="K429"/>
  <c r="W425"/>
  <c r="V425"/>
  <c r="U425"/>
  <c r="R425"/>
  <c r="P425"/>
  <c r="M425"/>
  <c r="K425"/>
  <c r="W422"/>
  <c r="V422"/>
  <c r="U422"/>
  <c r="R422"/>
  <c r="P422"/>
  <c r="M422"/>
  <c r="K422"/>
  <c r="W409"/>
  <c r="V409"/>
  <c r="U409"/>
  <c r="R409"/>
  <c r="P409"/>
  <c r="M409"/>
  <c r="K409"/>
  <c r="W392"/>
  <c r="V392"/>
  <c r="U392"/>
  <c r="R392"/>
  <c r="P392"/>
  <c r="M392"/>
  <c r="K392"/>
  <c r="W376"/>
  <c r="V376"/>
  <c r="U376"/>
  <c r="R376"/>
  <c r="P376"/>
  <c r="M376"/>
  <c r="K376"/>
  <c r="W365"/>
  <c r="V365"/>
  <c r="U365"/>
  <c r="R365"/>
  <c r="P365"/>
  <c r="M365"/>
  <c r="K365"/>
  <c r="W358"/>
  <c r="V358"/>
  <c r="U358"/>
  <c r="R358"/>
  <c r="P358"/>
  <c r="M358"/>
  <c r="K358"/>
  <c r="W350"/>
  <c r="V350"/>
  <c r="U350"/>
  <c r="R350"/>
  <c r="P350"/>
  <c r="M350"/>
  <c r="K350"/>
  <c r="W348"/>
  <c r="V348"/>
  <c r="U348"/>
  <c r="R348"/>
  <c r="P348"/>
  <c r="M348"/>
  <c r="K348"/>
  <c r="W344"/>
  <c r="V344"/>
  <c r="U344"/>
  <c r="R344"/>
  <c r="P344"/>
  <c r="M344"/>
  <c r="K344"/>
  <c r="W336"/>
  <c r="V336"/>
  <c r="U336"/>
  <c r="R336"/>
  <c r="P336"/>
  <c r="M336"/>
  <c r="K336"/>
  <c r="W330"/>
  <c r="V330"/>
  <c r="U330"/>
  <c r="R330"/>
  <c r="P330"/>
  <c r="M330"/>
  <c r="K330"/>
  <c r="W319"/>
  <c r="V319"/>
  <c r="U319"/>
  <c r="R319"/>
  <c r="P319"/>
  <c r="M319"/>
  <c r="K319"/>
  <c r="W316"/>
  <c r="V316"/>
  <c r="U316"/>
  <c r="R316"/>
  <c r="P316"/>
  <c r="M316"/>
  <c r="K316"/>
  <c r="W97"/>
  <c r="V97"/>
  <c r="U97"/>
  <c r="R97"/>
  <c r="P97"/>
  <c r="M97"/>
  <c r="K97"/>
  <c r="W312"/>
  <c r="V312"/>
  <c r="U312"/>
  <c r="R312"/>
  <c r="P312"/>
  <c r="M312"/>
  <c r="K312"/>
  <c r="W283"/>
  <c r="V283"/>
  <c r="U283"/>
  <c r="R283"/>
  <c r="P283"/>
  <c r="M283"/>
  <c r="K283"/>
  <c r="W281"/>
  <c r="V281"/>
  <c r="U281"/>
  <c r="R281"/>
  <c r="P281"/>
  <c r="M281"/>
  <c r="K281"/>
  <c r="W275"/>
  <c r="V275"/>
  <c r="U275"/>
  <c r="R275"/>
  <c r="P275"/>
  <c r="M275"/>
  <c r="K275"/>
  <c r="W266"/>
  <c r="V266"/>
  <c r="U266"/>
  <c r="R266"/>
  <c r="P266"/>
  <c r="M266"/>
  <c r="K266"/>
  <c r="W258"/>
  <c r="V258"/>
  <c r="U258"/>
  <c r="R258"/>
  <c r="P258"/>
  <c r="M258"/>
  <c r="K258"/>
  <c r="W252"/>
  <c r="V252"/>
  <c r="U252"/>
  <c r="R252"/>
  <c r="P252"/>
  <c r="M252"/>
  <c r="K252"/>
  <c r="W243"/>
  <c r="V243"/>
  <c r="U243"/>
  <c r="R243"/>
  <c r="P243"/>
  <c r="M243"/>
  <c r="K243"/>
  <c r="W239"/>
  <c r="V239"/>
  <c r="U239"/>
  <c r="R239"/>
  <c r="P239"/>
  <c r="M239"/>
  <c r="K239"/>
  <c r="W232"/>
  <c r="V232"/>
  <c r="U232"/>
  <c r="R232"/>
  <c r="P232"/>
  <c r="M232"/>
  <c r="K232"/>
  <c r="W221"/>
  <c r="V221"/>
  <c r="U221"/>
  <c r="R221"/>
  <c r="P221"/>
  <c r="M221"/>
  <c r="K221"/>
  <c r="W69"/>
  <c r="V69"/>
  <c r="U69"/>
  <c r="R69"/>
  <c r="P69"/>
  <c r="M69"/>
  <c r="K69"/>
  <c r="W57"/>
  <c r="V57"/>
  <c r="U57"/>
  <c r="R57"/>
  <c r="P57"/>
  <c r="M57"/>
  <c r="K57"/>
  <c r="W204"/>
  <c r="U204"/>
  <c r="V204"/>
  <c r="R204"/>
  <c r="P204"/>
  <c r="M204"/>
  <c r="K204"/>
  <c r="W193"/>
  <c r="V193"/>
  <c r="U193"/>
  <c r="R193"/>
  <c r="P193"/>
  <c r="M193"/>
  <c r="K193"/>
  <c r="W177"/>
  <c r="U177"/>
  <c r="V177"/>
  <c r="R177"/>
  <c r="P177"/>
  <c r="M177"/>
  <c r="K177"/>
  <c r="W172"/>
  <c r="V172"/>
  <c r="U172"/>
  <c r="R172"/>
  <c r="P172"/>
  <c r="M172"/>
  <c r="K172"/>
  <c r="W165"/>
  <c r="V165"/>
  <c r="U165"/>
  <c r="R165"/>
  <c r="P165"/>
  <c r="M165"/>
  <c r="K165"/>
  <c r="W160"/>
  <c r="V160"/>
  <c r="U160"/>
  <c r="R160"/>
  <c r="P160"/>
  <c r="M160"/>
  <c r="K160"/>
  <c r="W155"/>
  <c r="V155"/>
  <c r="U155"/>
  <c r="R155"/>
  <c r="P155"/>
  <c r="M155"/>
  <c r="K155"/>
  <c r="W149"/>
  <c r="V149"/>
  <c r="U149"/>
  <c r="R149"/>
  <c r="P149"/>
  <c r="M149"/>
  <c r="K149"/>
  <c r="W144"/>
  <c r="V144"/>
  <c r="U144"/>
  <c r="R144"/>
  <c r="P144"/>
  <c r="M144"/>
  <c r="K144"/>
  <c r="W134"/>
  <c r="V134"/>
  <c r="U134"/>
  <c r="R134"/>
  <c r="P134"/>
  <c r="M134"/>
  <c r="K134"/>
  <c r="W116"/>
  <c r="U116"/>
  <c r="V116"/>
  <c r="R116"/>
  <c r="P116"/>
  <c r="M116"/>
  <c r="K116"/>
  <c r="W114"/>
  <c r="V114"/>
  <c r="U114"/>
  <c r="R114"/>
  <c r="P114"/>
  <c r="M114"/>
  <c r="K114"/>
  <c r="W650"/>
  <c r="V650"/>
  <c r="U650"/>
  <c r="R650"/>
  <c r="P650"/>
  <c r="K650"/>
  <c r="M650"/>
  <c r="W566"/>
  <c r="V566"/>
  <c r="U566"/>
  <c r="R566"/>
  <c r="P566"/>
  <c r="M566"/>
  <c r="K566"/>
  <c r="W523"/>
  <c r="U523"/>
  <c r="V523"/>
  <c r="R523"/>
  <c r="P523"/>
  <c r="M523"/>
  <c r="K523"/>
  <c r="W484"/>
  <c r="V484"/>
  <c r="U484"/>
  <c r="R484"/>
  <c r="P484"/>
  <c r="M484"/>
  <c r="K484"/>
  <c r="W470"/>
  <c r="V470"/>
  <c r="U470"/>
  <c r="R470"/>
  <c r="P470"/>
  <c r="M470"/>
  <c r="K470"/>
  <c r="W435"/>
  <c r="U435"/>
  <c r="V435"/>
  <c r="R435"/>
  <c r="P435"/>
  <c r="M435"/>
  <c r="K435"/>
  <c r="W432"/>
  <c r="V432"/>
  <c r="U432"/>
  <c r="R432"/>
  <c r="P432"/>
  <c r="M432"/>
  <c r="K432"/>
  <c r="W311"/>
  <c r="V311"/>
  <c r="U311"/>
  <c r="R311"/>
  <c r="P311"/>
  <c r="M311"/>
  <c r="K311"/>
  <c r="W197"/>
  <c r="V197"/>
  <c r="U197"/>
  <c r="R197"/>
  <c r="P197"/>
  <c r="M197"/>
  <c r="K197"/>
  <c r="W147"/>
  <c r="V147"/>
  <c r="U147"/>
  <c r="R147"/>
  <c r="P147"/>
  <c r="M147"/>
  <c r="K147"/>
  <c r="W182"/>
  <c r="V182"/>
  <c r="U182"/>
  <c r="R182"/>
  <c r="P182"/>
  <c r="M182"/>
  <c r="K182"/>
  <c r="W532"/>
  <c r="V532"/>
  <c r="U532"/>
  <c r="R532"/>
  <c r="P532"/>
  <c r="M532"/>
  <c r="K532"/>
  <c r="W458"/>
  <c r="V458"/>
  <c r="U458"/>
  <c r="R458"/>
  <c r="P458"/>
  <c r="M458"/>
  <c r="K458"/>
  <c r="W74"/>
  <c r="V74"/>
  <c r="U74"/>
  <c r="R74"/>
  <c r="P74"/>
  <c r="M74"/>
  <c r="K74"/>
  <c r="W179"/>
  <c r="V179"/>
  <c r="U179"/>
  <c r="R179"/>
  <c r="P179"/>
  <c r="M179"/>
  <c r="K179"/>
  <c r="W309"/>
  <c r="V309"/>
  <c r="U309"/>
  <c r="R309"/>
  <c r="P309"/>
  <c r="M309"/>
  <c r="K309"/>
  <c r="W643"/>
  <c r="V643"/>
  <c r="U643"/>
  <c r="R643"/>
  <c r="P643"/>
  <c r="M643"/>
  <c r="K643"/>
  <c r="W21"/>
  <c r="V21"/>
  <c r="U21"/>
  <c r="R21"/>
  <c r="P21"/>
  <c r="M21"/>
  <c r="W644"/>
  <c r="V644"/>
  <c r="U644"/>
  <c r="R644"/>
  <c r="K644"/>
  <c r="M644"/>
  <c r="W517"/>
  <c r="V517"/>
  <c r="U517"/>
  <c r="R517"/>
  <c r="P517"/>
  <c r="M517"/>
  <c r="W602"/>
  <c r="V602"/>
  <c r="U602"/>
  <c r="R602"/>
  <c r="P602"/>
  <c r="M602"/>
  <c r="W510"/>
  <c r="V510"/>
  <c r="U510"/>
  <c r="R510"/>
  <c r="P510"/>
  <c r="M510"/>
  <c r="K510"/>
  <c r="W577"/>
  <c r="V577"/>
  <c r="U577"/>
  <c r="R577"/>
  <c r="P577"/>
  <c r="M577"/>
  <c r="K577"/>
  <c r="W27"/>
  <c r="V27"/>
  <c r="U27"/>
  <c r="R27"/>
  <c r="P27"/>
  <c r="M27"/>
  <c r="W150"/>
  <c r="V150"/>
  <c r="U150"/>
  <c r="R150"/>
  <c r="P150"/>
  <c r="M150"/>
  <c r="K150"/>
  <c r="W381"/>
  <c r="V381"/>
  <c r="U381"/>
  <c r="R381"/>
  <c r="P381"/>
  <c r="M381"/>
  <c r="W158"/>
  <c r="V158"/>
  <c r="U158"/>
  <c r="R158"/>
  <c r="P158"/>
  <c r="M158"/>
  <c r="K158"/>
  <c r="W355"/>
  <c r="V355"/>
  <c r="U355"/>
  <c r="R355"/>
  <c r="P355"/>
  <c r="M355"/>
  <c r="K399"/>
  <c r="K517"/>
  <c r="K397"/>
  <c r="K67"/>
  <c r="K544"/>
  <c r="K497"/>
  <c r="K21"/>
  <c r="K29"/>
  <c r="K6"/>
  <c r="K460"/>
  <c r="K394"/>
  <c r="K616"/>
  <c r="I659"/>
  <c r="I84"/>
  <c r="I189"/>
  <c r="I660"/>
  <c r="I50"/>
  <c r="I647"/>
  <c r="I589"/>
  <c r="I149"/>
  <c r="I144"/>
  <c r="I134"/>
  <c r="I116"/>
  <c r="I114"/>
  <c r="I650"/>
  <c r="I566"/>
  <c r="I523"/>
  <c r="I484"/>
  <c r="I470"/>
  <c r="I435"/>
  <c r="I432"/>
  <c r="I311"/>
  <c r="I197"/>
  <c r="I147"/>
  <c r="I182"/>
  <c r="I532"/>
  <c r="I458"/>
  <c r="I74"/>
  <c r="I179"/>
  <c r="I309"/>
  <c r="I643"/>
  <c r="I21"/>
  <c r="I644"/>
  <c r="I517"/>
  <c r="I602"/>
  <c r="I510"/>
  <c r="I577"/>
  <c r="I27"/>
  <c r="I150"/>
  <c r="I381"/>
  <c r="I158"/>
  <c r="I355"/>
  <c r="I664"/>
  <c r="I657"/>
  <c r="I652"/>
  <c r="I640"/>
  <c r="I26"/>
  <c r="I627"/>
  <c r="I615"/>
  <c r="I612"/>
  <c r="I609"/>
  <c r="I605"/>
  <c r="I600"/>
  <c r="I591"/>
  <c r="I587"/>
  <c r="I584"/>
  <c r="I581"/>
  <c r="I578"/>
  <c r="I575"/>
  <c r="I571"/>
  <c r="I569"/>
  <c r="I563"/>
  <c r="I554"/>
  <c r="I552"/>
  <c r="I545"/>
  <c r="I543"/>
  <c r="I541"/>
  <c r="I538"/>
  <c r="I61"/>
  <c r="I527"/>
  <c r="I521"/>
  <c r="I505"/>
  <c r="I502"/>
  <c r="I498"/>
  <c r="I495"/>
  <c r="I492"/>
  <c r="I489"/>
  <c r="I485"/>
  <c r="I481"/>
  <c r="I478"/>
  <c r="I475"/>
  <c r="I474"/>
  <c r="I472"/>
  <c r="I469"/>
  <c r="I467"/>
  <c r="I459"/>
  <c r="I455"/>
  <c r="I445"/>
  <c r="I441"/>
  <c r="I439"/>
  <c r="I46"/>
  <c r="I428"/>
  <c r="I421"/>
  <c r="I419"/>
  <c r="I416"/>
  <c r="I413"/>
  <c r="I411"/>
  <c r="I399"/>
  <c r="I396"/>
  <c r="I393"/>
  <c r="I390"/>
  <c r="I387"/>
  <c r="I384"/>
  <c r="I378"/>
  <c r="I373"/>
  <c r="I369"/>
  <c r="I360"/>
  <c r="I356"/>
  <c r="I352"/>
  <c r="I346"/>
  <c r="I343"/>
  <c r="I99"/>
  <c r="I338"/>
  <c r="I326"/>
  <c r="I322"/>
  <c r="I317"/>
  <c r="I95"/>
  <c r="I308"/>
  <c r="I305"/>
  <c r="I303"/>
  <c r="I301"/>
  <c r="I298"/>
  <c r="I297"/>
  <c r="I291"/>
  <c r="I288"/>
  <c r="I285"/>
  <c r="I277"/>
  <c r="I274"/>
  <c r="I271"/>
  <c r="I267"/>
  <c r="I264"/>
  <c r="I260"/>
  <c r="I256"/>
  <c r="I254"/>
  <c r="I240"/>
  <c r="I237"/>
  <c r="I235"/>
  <c r="I233"/>
  <c r="I228"/>
  <c r="I225"/>
  <c r="I222"/>
  <c r="I217"/>
  <c r="I214"/>
  <c r="I209"/>
  <c r="I205"/>
  <c r="I200"/>
  <c r="I195"/>
  <c r="I191"/>
  <c r="I188"/>
  <c r="I185"/>
  <c r="I183"/>
  <c r="I174"/>
  <c r="I170"/>
  <c r="I164"/>
  <c r="I161"/>
  <c r="I153"/>
  <c r="I148"/>
  <c r="I143"/>
  <c r="I139"/>
  <c r="I136"/>
  <c r="I131"/>
  <c r="I129"/>
  <c r="I126"/>
  <c r="I123"/>
  <c r="I121"/>
  <c r="I118"/>
  <c r="I648"/>
  <c r="I633"/>
  <c r="I598"/>
  <c r="I54"/>
  <c r="I528"/>
  <c r="I519"/>
  <c r="I503"/>
  <c r="I104"/>
  <c r="I449"/>
  <c r="I101"/>
  <c r="I292"/>
  <c r="I85"/>
  <c r="I212"/>
  <c r="I618"/>
  <c r="I512"/>
  <c r="I483"/>
  <c r="I366"/>
  <c r="I22"/>
  <c r="I91"/>
  <c r="I154"/>
  <c r="I135"/>
  <c r="I357"/>
  <c r="I178"/>
  <c r="I48"/>
  <c r="I90"/>
  <c r="I210"/>
  <c r="I10"/>
  <c r="I529"/>
  <c r="I159"/>
  <c r="I30"/>
  <c r="I645"/>
  <c r="F663"/>
  <c r="F638"/>
  <c r="F636"/>
  <c r="F614"/>
  <c r="F593"/>
  <c r="F588"/>
  <c r="F572"/>
  <c r="F561"/>
  <c r="F558"/>
  <c r="F556"/>
  <c r="F548"/>
  <c r="F546"/>
  <c r="F536"/>
  <c r="F535"/>
  <c r="F531"/>
  <c r="F520"/>
  <c r="F516"/>
  <c r="F513"/>
  <c r="F506"/>
  <c r="F479"/>
  <c r="F471"/>
  <c r="F464"/>
  <c r="F461"/>
  <c r="F456"/>
  <c r="F450"/>
  <c r="F438"/>
  <c r="F430"/>
  <c r="F426"/>
  <c r="F424"/>
  <c r="F415"/>
  <c r="F410"/>
  <c r="F408"/>
  <c r="F385"/>
  <c r="F383"/>
  <c r="F380"/>
  <c r="F371"/>
  <c r="F368"/>
  <c r="F363"/>
  <c r="F349"/>
  <c r="F347"/>
  <c r="F340"/>
  <c r="F334"/>
  <c r="F328"/>
  <c r="F320"/>
  <c r="F23"/>
  <c r="F314"/>
  <c r="F307"/>
  <c r="F295"/>
  <c r="F284"/>
  <c r="F282"/>
  <c r="F268"/>
  <c r="F259"/>
  <c r="F92"/>
  <c r="F250"/>
  <c r="F244"/>
  <c r="F242"/>
  <c r="F231"/>
  <c r="F226"/>
  <c r="F220"/>
  <c r="F215"/>
  <c r="F201"/>
  <c r="F186"/>
  <c r="F168"/>
  <c r="F157"/>
  <c r="F141"/>
  <c r="F137"/>
  <c r="F115"/>
  <c r="F654"/>
  <c r="F55"/>
  <c r="F62"/>
  <c r="F497"/>
  <c r="F460"/>
  <c r="F34"/>
  <c r="F395"/>
  <c r="F323"/>
  <c r="F124"/>
  <c r="F67"/>
  <c r="F511"/>
  <c r="F294"/>
  <c r="F623"/>
  <c r="F269"/>
  <c r="F550"/>
  <c r="F6"/>
  <c r="F29"/>
  <c r="F96"/>
  <c r="F389"/>
  <c r="I656"/>
  <c r="F656"/>
  <c r="I649"/>
  <c r="F649"/>
  <c r="I646"/>
  <c r="F646"/>
  <c r="I427"/>
  <c r="E477"/>
  <c r="E634"/>
  <c r="I634"/>
  <c r="I663"/>
  <c r="I638"/>
  <c r="I636"/>
  <c r="I614"/>
  <c r="I593"/>
  <c r="I588"/>
  <c r="I572"/>
  <c r="I561"/>
  <c r="I558"/>
  <c r="I556"/>
  <c r="I548"/>
  <c r="I546"/>
  <c r="I536"/>
  <c r="I535"/>
  <c r="I531"/>
  <c r="I520"/>
  <c r="I516"/>
  <c r="I513"/>
  <c r="I506"/>
  <c r="I479"/>
  <c r="I471"/>
  <c r="I464"/>
  <c r="I461"/>
  <c r="I456"/>
  <c r="I450"/>
  <c r="I438"/>
  <c r="I430"/>
  <c r="I426"/>
  <c r="I424"/>
  <c r="I415"/>
  <c r="I410"/>
  <c r="I408"/>
  <c r="I385"/>
  <c r="I383"/>
  <c r="I380"/>
  <c r="I375"/>
  <c r="I371"/>
  <c r="I368"/>
  <c r="I363"/>
  <c r="I353"/>
  <c r="I349"/>
  <c r="I347"/>
  <c r="I340"/>
  <c r="I337"/>
  <c r="I334"/>
  <c r="I328"/>
  <c r="I320"/>
  <c r="I318"/>
  <c r="I23"/>
  <c r="I314"/>
  <c r="I307"/>
  <c r="I299"/>
  <c r="I295"/>
  <c r="I284"/>
  <c r="I282"/>
  <c r="I280"/>
  <c r="I268"/>
  <c r="I259"/>
  <c r="I92"/>
  <c r="I253"/>
  <c r="I250"/>
  <c r="I244"/>
  <c r="I242"/>
  <c r="I231"/>
  <c r="I226"/>
  <c r="I220"/>
  <c r="I219"/>
  <c r="I215"/>
  <c r="I201"/>
  <c r="I186"/>
  <c r="I173"/>
  <c r="I168"/>
  <c r="I157"/>
  <c r="I151"/>
  <c r="I141"/>
  <c r="I137"/>
  <c r="I127"/>
  <c r="I115"/>
  <c r="I654"/>
  <c r="I109"/>
  <c r="I55"/>
  <c r="I62"/>
  <c r="I497"/>
  <c r="I78"/>
  <c r="I460"/>
  <c r="I34"/>
  <c r="I395"/>
  <c r="I70"/>
  <c r="I323"/>
  <c r="I43"/>
  <c r="I124"/>
  <c r="I67"/>
  <c r="I511"/>
  <c r="I397"/>
  <c r="I294"/>
  <c r="I623"/>
  <c r="I616"/>
  <c r="I269"/>
  <c r="I550"/>
  <c r="I12"/>
  <c r="I6"/>
  <c r="I29"/>
  <c r="I394"/>
  <c r="I96"/>
  <c r="I389"/>
  <c r="G335"/>
  <c r="I335"/>
  <c r="F335"/>
  <c r="E293"/>
  <c r="I293"/>
  <c r="I662"/>
  <c r="I658"/>
  <c r="I653"/>
  <c r="I641"/>
  <c r="I631"/>
  <c r="I630"/>
  <c r="I111"/>
  <c r="I619"/>
  <c r="I613"/>
  <c r="I611"/>
  <c r="I36"/>
  <c r="I606"/>
  <c r="I604"/>
  <c r="I594"/>
  <c r="I590"/>
  <c r="I586"/>
  <c r="I582"/>
  <c r="I580"/>
  <c r="I576"/>
  <c r="I573"/>
  <c r="I570"/>
  <c r="I568"/>
  <c r="I560"/>
  <c r="I553"/>
  <c r="I544"/>
  <c r="I542"/>
  <c r="I540"/>
  <c r="I534"/>
  <c r="I530"/>
  <c r="I526"/>
  <c r="I515"/>
  <c r="I504"/>
  <c r="I501"/>
  <c r="I496"/>
  <c r="I494"/>
  <c r="I491"/>
  <c r="I487"/>
  <c r="I482"/>
  <c r="I480"/>
  <c r="I476"/>
  <c r="I77"/>
  <c r="I473"/>
  <c r="I468"/>
  <c r="I465"/>
  <c r="I453"/>
  <c r="I451"/>
  <c r="I442"/>
  <c r="I440"/>
  <c r="I436"/>
  <c r="I41"/>
  <c r="I423"/>
  <c r="I420"/>
  <c r="I417"/>
  <c r="I414"/>
  <c r="I412"/>
  <c r="I400"/>
  <c r="I398"/>
  <c r="I15"/>
  <c r="I391"/>
  <c r="I388"/>
  <c r="I386"/>
  <c r="I379"/>
  <c r="I374"/>
  <c r="I370"/>
  <c r="I364"/>
  <c r="I359"/>
  <c r="I354"/>
  <c r="I351"/>
  <c r="I345"/>
  <c r="I342"/>
  <c r="I339"/>
  <c r="I332"/>
  <c r="I324"/>
  <c r="I321"/>
  <c r="I313"/>
  <c r="I310"/>
  <c r="I306"/>
  <c r="I304"/>
  <c r="I302"/>
  <c r="I300"/>
  <c r="I44"/>
  <c r="I289"/>
  <c r="I286"/>
  <c r="I279"/>
  <c r="I276"/>
  <c r="I272"/>
  <c r="I270"/>
  <c r="I265"/>
  <c r="I261"/>
  <c r="I257"/>
  <c r="I255"/>
  <c r="I251"/>
  <c r="I245"/>
  <c r="I238"/>
  <c r="I236"/>
  <c r="I52"/>
  <c r="I229"/>
  <c r="I227"/>
  <c r="I223"/>
  <c r="I218"/>
  <c r="I216"/>
  <c r="I211"/>
  <c r="I89"/>
  <c r="I206"/>
  <c r="I202"/>
  <c r="I198"/>
  <c r="I194"/>
  <c r="I190"/>
  <c r="I187"/>
  <c r="I184"/>
  <c r="I180"/>
  <c r="I171"/>
  <c r="I166"/>
  <c r="I163"/>
  <c r="I156"/>
  <c r="I152"/>
  <c r="I145"/>
  <c r="I140"/>
  <c r="I138"/>
  <c r="I133"/>
  <c r="I130"/>
  <c r="I128"/>
  <c r="I125"/>
  <c r="I122"/>
  <c r="I120"/>
  <c r="I113"/>
  <c r="I635"/>
  <c r="I632"/>
  <c r="I564"/>
  <c r="I106"/>
  <c r="I493"/>
  <c r="I462"/>
  <c r="I81"/>
  <c r="I333"/>
  <c r="I263"/>
  <c r="I224"/>
  <c r="I132"/>
  <c r="I361"/>
  <c r="I626"/>
  <c r="I597"/>
  <c r="I509"/>
  <c r="I444"/>
  <c r="I382"/>
  <c r="I58"/>
  <c r="I246"/>
  <c r="I72"/>
  <c r="I146"/>
  <c r="I103"/>
  <c r="I372"/>
  <c r="I37"/>
  <c r="I403"/>
  <c r="I28"/>
  <c r="I16"/>
  <c r="I592"/>
  <c r="I367"/>
  <c r="I213"/>
  <c r="I119"/>
  <c r="I66"/>
  <c r="I234"/>
  <c r="I112"/>
  <c r="I637"/>
  <c r="I628"/>
  <c r="I622"/>
  <c r="I617"/>
  <c r="I610"/>
  <c r="I608"/>
  <c r="I599"/>
  <c r="I583"/>
  <c r="I565"/>
  <c r="I559"/>
  <c r="I557"/>
  <c r="I555"/>
  <c r="I549"/>
  <c r="I547"/>
  <c r="I537"/>
  <c r="I107"/>
  <c r="I533"/>
  <c r="I522"/>
  <c r="I518"/>
  <c r="I514"/>
  <c r="I507"/>
  <c r="I488"/>
  <c r="I466"/>
  <c r="I463"/>
  <c r="I457"/>
  <c r="I452"/>
  <c r="I446"/>
  <c r="I437"/>
  <c r="I431"/>
  <c r="I429"/>
  <c r="I425"/>
  <c r="I422"/>
  <c r="I409"/>
  <c r="I392"/>
  <c r="I376"/>
  <c r="I365"/>
  <c r="I358"/>
  <c r="I350"/>
  <c r="I348"/>
  <c r="I344"/>
  <c r="I336"/>
  <c r="I330"/>
  <c r="I319"/>
  <c r="I316"/>
  <c r="I97"/>
  <c r="I312"/>
  <c r="I283"/>
  <c r="I281"/>
  <c r="I275"/>
  <c r="I266"/>
  <c r="I258"/>
  <c r="I252"/>
  <c r="I243"/>
  <c r="I239"/>
  <c r="I232"/>
  <c r="I221"/>
  <c r="I69"/>
  <c r="I57"/>
  <c r="I204"/>
  <c r="I193"/>
  <c r="I177"/>
  <c r="I172"/>
  <c r="I165"/>
  <c r="I160"/>
  <c r="I155"/>
  <c r="J150"/>
  <c r="J642"/>
  <c r="J394"/>
  <c r="J181"/>
  <c r="J6"/>
  <c r="J269"/>
  <c r="J74"/>
  <c r="J342"/>
  <c r="J355"/>
  <c r="J458"/>
  <c r="J484"/>
  <c r="J523"/>
  <c r="J543"/>
  <c r="J544"/>
  <c r="J62"/>
  <c r="J67"/>
  <c r="J616"/>
  <c r="J650"/>
  <c r="J114"/>
  <c r="J116"/>
  <c r="J119"/>
  <c r="J122"/>
  <c r="J124"/>
  <c r="J127"/>
  <c r="J129"/>
  <c r="J131"/>
  <c r="J37"/>
  <c r="J134"/>
  <c r="J136"/>
  <c r="J138"/>
  <c r="J140"/>
  <c r="J141"/>
  <c r="J144"/>
  <c r="J146"/>
  <c r="J335"/>
  <c r="J644"/>
  <c r="J179"/>
  <c r="J147"/>
  <c r="J308"/>
  <c r="J435"/>
  <c r="J511"/>
  <c r="J550"/>
  <c r="J113"/>
  <c r="J118"/>
  <c r="J121"/>
  <c r="J125"/>
  <c r="J128"/>
  <c r="J132"/>
  <c r="J135"/>
  <c r="J139"/>
  <c r="J143"/>
  <c r="J149"/>
  <c r="J152"/>
  <c r="J84"/>
  <c r="J155"/>
  <c r="J157"/>
  <c r="J159"/>
  <c r="J160"/>
  <c r="J163"/>
  <c r="J166"/>
  <c r="J28"/>
  <c r="J171"/>
  <c r="J173"/>
  <c r="J177"/>
  <c r="J180"/>
  <c r="J183"/>
  <c r="J185"/>
  <c r="J187"/>
  <c r="J189"/>
  <c r="J190"/>
  <c r="J193"/>
  <c r="J195"/>
  <c r="J198"/>
  <c r="J201"/>
  <c r="J204"/>
  <c r="J206"/>
  <c r="J209"/>
  <c r="J211"/>
  <c r="J213"/>
  <c r="J215"/>
  <c r="J217"/>
  <c r="J57"/>
  <c r="J69"/>
  <c r="J221"/>
  <c r="J222"/>
  <c r="J224"/>
  <c r="J226"/>
  <c r="J228"/>
  <c r="J229"/>
  <c r="J232"/>
  <c r="J72"/>
  <c r="J234"/>
  <c r="J236"/>
  <c r="J237"/>
  <c r="J90"/>
  <c r="J91"/>
  <c r="J242"/>
  <c r="J244"/>
  <c r="J246"/>
  <c r="J250"/>
  <c r="J252"/>
  <c r="J254"/>
  <c r="J257"/>
  <c r="J258"/>
  <c r="J260"/>
  <c r="J263"/>
  <c r="J265"/>
  <c r="J267"/>
  <c r="J270"/>
  <c r="J272"/>
  <c r="J275"/>
  <c r="J279"/>
  <c r="J281"/>
  <c r="J283"/>
  <c r="J285"/>
  <c r="J288"/>
  <c r="J291"/>
  <c r="J295"/>
  <c r="J297"/>
  <c r="J300"/>
  <c r="J301"/>
  <c r="J303"/>
  <c r="J304"/>
  <c r="J306"/>
  <c r="J309"/>
  <c r="J95"/>
  <c r="J96"/>
  <c r="J313"/>
  <c r="J97"/>
  <c r="J316"/>
  <c r="J318"/>
  <c r="J320"/>
  <c r="J322"/>
  <c r="J324"/>
  <c r="J330"/>
  <c r="J333"/>
  <c r="J336"/>
  <c r="J338"/>
  <c r="J99"/>
  <c r="J344"/>
  <c r="J346"/>
  <c r="J348"/>
  <c r="J350"/>
  <c r="J352"/>
  <c r="J353"/>
  <c r="J356"/>
  <c r="J358"/>
  <c r="J101"/>
  <c r="J361"/>
  <c r="J364"/>
  <c r="J366"/>
  <c r="J12"/>
  <c r="J368"/>
  <c r="J370"/>
  <c r="J372"/>
  <c r="J375"/>
  <c r="J378"/>
  <c r="J380"/>
  <c r="J382"/>
  <c r="J383"/>
  <c r="J386"/>
  <c r="J390"/>
  <c r="J392"/>
  <c r="J15"/>
  <c r="J395"/>
  <c r="J397"/>
  <c r="J400"/>
  <c r="J409"/>
  <c r="J411"/>
  <c r="J413"/>
  <c r="J414"/>
  <c r="J415"/>
  <c r="J417"/>
  <c r="J419"/>
  <c r="J421"/>
  <c r="J423"/>
  <c r="J425"/>
  <c r="J427"/>
  <c r="J429"/>
  <c r="J431"/>
  <c r="J34"/>
  <c r="J46"/>
  <c r="J436"/>
  <c r="J438"/>
  <c r="J440"/>
  <c r="J81"/>
  <c r="J389"/>
  <c r="J21"/>
  <c r="J78"/>
  <c r="J27"/>
  <c r="J120"/>
  <c r="J126"/>
  <c r="J133"/>
  <c r="J148"/>
  <c r="J153"/>
  <c r="J156"/>
  <c r="J158"/>
  <c r="J164"/>
  <c r="J168"/>
  <c r="J172"/>
  <c r="J178"/>
  <c r="J184"/>
  <c r="J188"/>
  <c r="J191"/>
  <c r="J197"/>
  <c r="J202"/>
  <c r="J89"/>
  <c r="J212"/>
  <c r="J216"/>
  <c r="J219"/>
  <c r="J29"/>
  <c r="J225"/>
  <c r="J233"/>
  <c r="J235"/>
  <c r="J238"/>
  <c r="J240"/>
  <c r="J245"/>
  <c r="J253"/>
  <c r="J256"/>
  <c r="J259"/>
  <c r="J264"/>
  <c r="J268"/>
  <c r="J274"/>
  <c r="J277"/>
  <c r="J282"/>
  <c r="J286"/>
  <c r="J292"/>
  <c r="J298"/>
  <c r="J22"/>
  <c r="J307"/>
  <c r="J311"/>
  <c r="J314"/>
  <c r="J317"/>
  <c r="J321"/>
  <c r="J326"/>
  <c r="J332"/>
  <c r="J337"/>
  <c r="J340"/>
  <c r="J345"/>
  <c r="J349"/>
  <c r="J58"/>
  <c r="J357"/>
  <c r="J360"/>
  <c r="J365"/>
  <c r="J367"/>
  <c r="J30"/>
  <c r="J373"/>
  <c r="J376"/>
  <c r="J381"/>
  <c r="J384"/>
  <c r="J387"/>
  <c r="J391"/>
  <c r="J398"/>
  <c r="J408"/>
  <c r="J412"/>
  <c r="J10"/>
  <c r="J103"/>
  <c r="J422"/>
  <c r="J426"/>
  <c r="J430"/>
  <c r="J41"/>
  <c r="J437"/>
  <c r="J441"/>
  <c r="J442"/>
  <c r="J445"/>
  <c r="J449"/>
  <c r="J451"/>
  <c r="J455"/>
  <c r="J459"/>
  <c r="J461"/>
  <c r="J463"/>
  <c r="J465"/>
  <c r="J467"/>
  <c r="J469"/>
  <c r="J472"/>
  <c r="J77"/>
  <c r="J476"/>
  <c r="J478"/>
  <c r="J480"/>
  <c r="J482"/>
  <c r="J483"/>
  <c r="J487"/>
  <c r="J489"/>
  <c r="J491"/>
  <c r="J493"/>
  <c r="J495"/>
  <c r="J497"/>
  <c r="J501"/>
  <c r="J503"/>
  <c r="J505"/>
  <c r="J509"/>
  <c r="J513"/>
  <c r="J515"/>
  <c r="J517"/>
  <c r="J519"/>
  <c r="J521"/>
  <c r="J106"/>
  <c r="J527"/>
  <c r="J529"/>
  <c r="J531"/>
  <c r="J533"/>
  <c r="J535"/>
  <c r="J107"/>
  <c r="J537"/>
  <c r="J540"/>
  <c r="J542"/>
  <c r="J546"/>
  <c r="J548"/>
  <c r="J66"/>
  <c r="J552"/>
  <c r="J54"/>
  <c r="J554"/>
  <c r="J555"/>
  <c r="J557"/>
  <c r="J559"/>
  <c r="J561"/>
  <c r="J55"/>
  <c r="J565"/>
  <c r="J569"/>
  <c r="J571"/>
  <c r="J573"/>
  <c r="J576"/>
  <c r="J578"/>
  <c r="J581"/>
  <c r="J583"/>
  <c r="J586"/>
  <c r="J588"/>
  <c r="J590"/>
  <c r="J591"/>
  <c r="J510"/>
  <c r="J293"/>
  <c r="J399"/>
  <c r="J532"/>
  <c r="J566"/>
  <c r="J115"/>
  <c r="J123"/>
  <c r="J130"/>
  <c r="J137"/>
  <c r="J145"/>
  <c r="J151"/>
  <c r="J154"/>
  <c r="J85"/>
  <c r="J161"/>
  <c r="J165"/>
  <c r="J170"/>
  <c r="J174"/>
  <c r="J182"/>
  <c r="J186"/>
  <c r="J43"/>
  <c r="J194"/>
  <c r="J200"/>
  <c r="J205"/>
  <c r="J210"/>
  <c r="J214"/>
  <c r="J218"/>
  <c r="J220"/>
  <c r="J223"/>
  <c r="J227"/>
  <c r="J231"/>
  <c r="J52"/>
  <c r="J239"/>
  <c r="J243"/>
  <c r="J251"/>
  <c r="J255"/>
  <c r="J92"/>
  <c r="J261"/>
  <c r="J266"/>
  <c r="J271"/>
  <c r="J276"/>
  <c r="J280"/>
  <c r="J284"/>
  <c r="J289"/>
  <c r="J294"/>
  <c r="J44"/>
  <c r="J299"/>
  <c r="J302"/>
  <c r="J305"/>
  <c r="J310"/>
  <c r="J312"/>
  <c r="J23"/>
  <c r="J319"/>
  <c r="J323"/>
  <c r="J328"/>
  <c r="J334"/>
  <c r="J339"/>
  <c r="J343"/>
  <c r="J347"/>
  <c r="J351"/>
  <c r="J354"/>
  <c r="J359"/>
  <c r="J363"/>
  <c r="J70"/>
  <c r="J369"/>
  <c r="J371"/>
  <c r="J374"/>
  <c r="J379"/>
  <c r="J385"/>
  <c r="J388"/>
  <c r="J393"/>
  <c r="J396"/>
  <c r="J403"/>
  <c r="J410"/>
  <c r="J416"/>
  <c r="J420"/>
  <c r="J424"/>
  <c r="J428"/>
  <c r="J432"/>
  <c r="J439"/>
  <c r="J444"/>
  <c r="J450"/>
  <c r="J453"/>
  <c r="J457"/>
  <c r="J462"/>
  <c r="J466"/>
  <c r="J470"/>
  <c r="J473"/>
  <c r="J475"/>
  <c r="J479"/>
  <c r="J104"/>
  <c r="J488"/>
  <c r="J494"/>
  <c r="J498"/>
  <c r="J504"/>
  <c r="J507"/>
  <c r="J514"/>
  <c r="J518"/>
  <c r="J522"/>
  <c r="J528"/>
  <c r="J61"/>
  <c r="J538"/>
  <c r="J545"/>
  <c r="J549"/>
  <c r="J553"/>
  <c r="J558"/>
  <c r="J563"/>
  <c r="J568"/>
  <c r="J572"/>
  <c r="J577"/>
  <c r="J582"/>
  <c r="J587"/>
  <c r="J48"/>
  <c r="J593"/>
  <c r="J597"/>
  <c r="J599"/>
  <c r="J604"/>
  <c r="J605"/>
  <c r="J608"/>
  <c r="J609"/>
  <c r="J610"/>
  <c r="J612"/>
  <c r="J614"/>
  <c r="J617"/>
  <c r="J622"/>
  <c r="J111"/>
  <c r="J627"/>
  <c r="J630"/>
  <c r="J631"/>
  <c r="J633"/>
  <c r="J635"/>
  <c r="J637"/>
  <c r="J640"/>
  <c r="J641"/>
  <c r="J645"/>
  <c r="J647"/>
  <c r="J649"/>
  <c r="J653"/>
  <c r="J50"/>
  <c r="J657"/>
  <c r="J659"/>
  <c r="J662"/>
  <c r="J664"/>
  <c r="H335"/>
  <c r="H644"/>
  <c r="H510"/>
  <c r="H179"/>
  <c r="H389"/>
  <c r="H147"/>
  <c r="H293"/>
  <c r="H308"/>
  <c r="H21"/>
  <c r="H399"/>
  <c r="H435"/>
  <c r="H78"/>
  <c r="H511"/>
  <c r="H532"/>
  <c r="H550"/>
  <c r="H566"/>
  <c r="H27"/>
  <c r="H113"/>
  <c r="H115"/>
  <c r="H118"/>
  <c r="H120"/>
  <c r="H121"/>
  <c r="H123"/>
  <c r="H125"/>
  <c r="H126"/>
  <c r="H128"/>
  <c r="H130"/>
  <c r="H132"/>
  <c r="H133"/>
  <c r="H135"/>
  <c r="H137"/>
  <c r="H139"/>
  <c r="H143"/>
  <c r="H145"/>
  <c r="H149"/>
  <c r="H152"/>
  <c r="H84"/>
  <c r="H155"/>
  <c r="H157"/>
  <c r="H159"/>
  <c r="H160"/>
  <c r="H163"/>
  <c r="H166"/>
  <c r="H28"/>
  <c r="H171"/>
  <c r="H173"/>
  <c r="H177"/>
  <c r="H180"/>
  <c r="H183"/>
  <c r="H185"/>
  <c r="H187"/>
  <c r="H189"/>
  <c r="H190"/>
  <c r="H193"/>
  <c r="H195"/>
  <c r="H198"/>
  <c r="H201"/>
  <c r="H204"/>
  <c r="H206"/>
  <c r="H209"/>
  <c r="H211"/>
  <c r="H213"/>
  <c r="H215"/>
  <c r="H217"/>
  <c r="H57"/>
  <c r="H69"/>
  <c r="H221"/>
  <c r="H222"/>
  <c r="H224"/>
  <c r="H226"/>
  <c r="H228"/>
  <c r="H229"/>
  <c r="H232"/>
  <c r="H72"/>
  <c r="H234"/>
  <c r="H236"/>
  <c r="H237"/>
  <c r="H90"/>
  <c r="H91"/>
  <c r="H242"/>
  <c r="H244"/>
  <c r="H246"/>
  <c r="H250"/>
  <c r="H252"/>
  <c r="H254"/>
  <c r="H257"/>
  <c r="H258"/>
  <c r="H260"/>
  <c r="H263"/>
  <c r="H265"/>
  <c r="H267"/>
  <c r="H270"/>
  <c r="H272"/>
  <c r="H275"/>
  <c r="H279"/>
  <c r="H281"/>
  <c r="H283"/>
  <c r="H285"/>
  <c r="H288"/>
  <c r="H291"/>
  <c r="H295"/>
  <c r="H297"/>
  <c r="H300"/>
  <c r="H301"/>
  <c r="H303"/>
  <c r="H304"/>
  <c r="H306"/>
  <c r="H309"/>
  <c r="H95"/>
  <c r="H96"/>
  <c r="H313"/>
  <c r="H97"/>
  <c r="H316"/>
  <c r="H318"/>
  <c r="H320"/>
  <c r="H322"/>
  <c r="H324"/>
  <c r="H330"/>
  <c r="H333"/>
  <c r="H336"/>
  <c r="H338"/>
  <c r="H99"/>
  <c r="H344"/>
  <c r="H346"/>
  <c r="H348"/>
  <c r="H350"/>
  <c r="H352"/>
  <c r="H353"/>
  <c r="H356"/>
  <c r="H358"/>
  <c r="H101"/>
  <c r="H361"/>
  <c r="H364"/>
  <c r="H366"/>
  <c r="H12"/>
  <c r="H368"/>
  <c r="H370"/>
  <c r="H372"/>
  <c r="H375"/>
  <c r="H378"/>
  <c r="H380"/>
  <c r="H382"/>
  <c r="H383"/>
  <c r="H386"/>
  <c r="H390"/>
  <c r="H392"/>
  <c r="H15"/>
  <c r="H395"/>
  <c r="H397"/>
  <c r="H400"/>
  <c r="H409"/>
  <c r="H411"/>
  <c r="H413"/>
  <c r="H414"/>
  <c r="H415"/>
  <c r="H417"/>
  <c r="H419"/>
  <c r="H421"/>
  <c r="H423"/>
  <c r="H425"/>
  <c r="H427"/>
  <c r="H429"/>
  <c r="H431"/>
  <c r="H34"/>
  <c r="H46"/>
  <c r="H436"/>
  <c r="H438"/>
  <c r="H440"/>
  <c r="H81"/>
  <c r="H442"/>
  <c r="H445"/>
  <c r="H449"/>
  <c r="H451"/>
  <c r="H455"/>
  <c r="H459"/>
  <c r="H461"/>
  <c r="H463"/>
  <c r="H465"/>
  <c r="H467"/>
  <c r="H469"/>
  <c r="H472"/>
  <c r="H77"/>
  <c r="H476"/>
  <c r="H478"/>
  <c r="H480"/>
  <c r="H482"/>
  <c r="H483"/>
  <c r="H487"/>
  <c r="H489"/>
  <c r="H491"/>
  <c r="H493"/>
  <c r="H495"/>
  <c r="H497"/>
  <c r="H501"/>
  <c r="H503"/>
  <c r="H505"/>
  <c r="H509"/>
  <c r="H513"/>
  <c r="H515"/>
  <c r="H517"/>
  <c r="H519"/>
  <c r="H521"/>
  <c r="H106"/>
  <c r="H527"/>
  <c r="H529"/>
  <c r="H531"/>
  <c r="H533"/>
  <c r="H535"/>
  <c r="H107"/>
  <c r="H537"/>
  <c r="H540"/>
  <c r="H542"/>
  <c r="H546"/>
  <c r="H548"/>
  <c r="H66"/>
  <c r="H552"/>
  <c r="H54"/>
  <c r="H554"/>
  <c r="H555"/>
  <c r="H557"/>
  <c r="H559"/>
  <c r="H561"/>
  <c r="H55"/>
  <c r="H565"/>
  <c r="H569"/>
  <c r="H571"/>
  <c r="H573"/>
  <c r="H576"/>
  <c r="H578"/>
  <c r="H581"/>
  <c r="H583"/>
  <c r="H586"/>
  <c r="H588"/>
  <c r="H590"/>
  <c r="H591"/>
  <c r="H593"/>
  <c r="H597"/>
  <c r="H599"/>
  <c r="H604"/>
  <c r="H605"/>
  <c r="H608"/>
  <c r="H609"/>
  <c r="H610"/>
  <c r="H612"/>
  <c r="J446"/>
  <c r="J456"/>
  <c r="J464"/>
  <c r="J471"/>
  <c r="J477"/>
  <c r="J485"/>
  <c r="J492"/>
  <c r="J502"/>
  <c r="J512"/>
  <c r="J520"/>
  <c r="J530"/>
  <c r="J536"/>
  <c r="J547"/>
  <c r="J560"/>
  <c r="J570"/>
  <c r="J580"/>
  <c r="J589"/>
  <c r="J594"/>
  <c r="J600"/>
  <c r="J109"/>
  <c r="J36"/>
  <c r="J611"/>
  <c r="J615"/>
  <c r="J619"/>
  <c r="J626"/>
  <c r="J628"/>
  <c r="J632"/>
  <c r="J636"/>
  <c r="J112"/>
  <c r="J646"/>
  <c r="J652"/>
  <c r="J656"/>
  <c r="J660"/>
  <c r="J452"/>
  <c r="J460"/>
  <c r="J468"/>
  <c r="J474"/>
  <c r="J481"/>
  <c r="J16"/>
  <c r="J496"/>
  <c r="J506"/>
  <c r="J516"/>
  <c r="J526"/>
  <c r="J534"/>
  <c r="J541"/>
  <c r="J556"/>
  <c r="J564"/>
  <c r="J575"/>
  <c r="J584"/>
  <c r="J592"/>
  <c r="J598"/>
  <c r="J602"/>
  <c r="J606"/>
  <c r="J613"/>
  <c r="J618"/>
  <c r="J623"/>
  <c r="J26"/>
  <c r="J634"/>
  <c r="J638"/>
  <c r="J643"/>
  <c r="J648"/>
  <c r="J654"/>
  <c r="J658"/>
  <c r="J663"/>
  <c r="H150"/>
  <c r="H642"/>
  <c r="H181"/>
  <c r="H269"/>
  <c r="H355"/>
  <c r="H458"/>
  <c r="H523"/>
  <c r="H544"/>
  <c r="H67"/>
  <c r="H616"/>
  <c r="H114"/>
  <c r="H119"/>
  <c r="H122"/>
  <c r="H129"/>
  <c r="H37"/>
  <c r="H136"/>
  <c r="H140"/>
  <c r="H144"/>
  <c r="H148"/>
  <c r="H153"/>
  <c r="H156"/>
  <c r="H158"/>
  <c r="H164"/>
  <c r="H168"/>
  <c r="H172"/>
  <c r="H178"/>
  <c r="H184"/>
  <c r="H188"/>
  <c r="H191"/>
  <c r="H197"/>
  <c r="H202"/>
  <c r="H89"/>
  <c r="H212"/>
  <c r="H216"/>
  <c r="H219"/>
  <c r="H29"/>
  <c r="H225"/>
  <c r="H233"/>
  <c r="H235"/>
  <c r="H238"/>
  <c r="H240"/>
  <c r="H245"/>
  <c r="H253"/>
  <c r="H256"/>
  <c r="H259"/>
  <c r="H264"/>
  <c r="H268"/>
  <c r="H274"/>
  <c r="H277"/>
  <c r="H282"/>
  <c r="H286"/>
  <c r="H292"/>
  <c r="H298"/>
  <c r="H22"/>
  <c r="H307"/>
  <c r="H311"/>
  <c r="H314"/>
  <c r="H317"/>
  <c r="H321"/>
  <c r="H326"/>
  <c r="H332"/>
  <c r="H337"/>
  <c r="H340"/>
  <c r="H345"/>
  <c r="H349"/>
  <c r="H58"/>
  <c r="H357"/>
  <c r="H360"/>
  <c r="H365"/>
  <c r="H367"/>
  <c r="H30"/>
  <c r="H373"/>
  <c r="H376"/>
  <c r="H381"/>
  <c r="H384"/>
  <c r="H387"/>
  <c r="H391"/>
  <c r="H398"/>
  <c r="H408"/>
  <c r="H412"/>
  <c r="H10"/>
  <c r="H103"/>
  <c r="H422"/>
  <c r="H426"/>
  <c r="H430"/>
  <c r="H41"/>
  <c r="H437"/>
  <c r="H441"/>
  <c r="H444"/>
  <c r="H450"/>
  <c r="H453"/>
  <c r="H457"/>
  <c r="H462"/>
  <c r="H466"/>
  <c r="H470"/>
  <c r="H473"/>
  <c r="H475"/>
  <c r="H479"/>
  <c r="H104"/>
  <c r="H488"/>
  <c r="H494"/>
  <c r="H498"/>
  <c r="H504"/>
  <c r="H507"/>
  <c r="H514"/>
  <c r="H518"/>
  <c r="H522"/>
  <c r="H528"/>
  <c r="H61"/>
  <c r="H538"/>
  <c r="H545"/>
  <c r="H549"/>
  <c r="H553"/>
  <c r="H558"/>
  <c r="H563"/>
  <c r="H568"/>
  <c r="H572"/>
  <c r="H582"/>
  <c r="H587"/>
  <c r="H48"/>
  <c r="H594"/>
  <c r="H600"/>
  <c r="H109"/>
  <c r="H36"/>
  <c r="H611"/>
  <c r="H394"/>
  <c r="H74"/>
  <c r="H543"/>
  <c r="H116"/>
  <c r="H124"/>
  <c r="H131"/>
  <c r="H138"/>
  <c r="H146"/>
  <c r="H154"/>
  <c r="H161"/>
  <c r="H170"/>
  <c r="H182"/>
  <c r="H43"/>
  <c r="H200"/>
  <c r="H210"/>
  <c r="H218"/>
  <c r="H223"/>
  <c r="H231"/>
  <c r="H243"/>
  <c r="H251"/>
  <c r="H92"/>
  <c r="H266"/>
  <c r="H276"/>
  <c r="H284"/>
  <c r="H294"/>
  <c r="H299"/>
  <c r="H305"/>
  <c r="H312"/>
  <c r="H319"/>
  <c r="H328"/>
  <c r="H339"/>
  <c r="H347"/>
  <c r="H354"/>
  <c r="H363"/>
  <c r="H369"/>
  <c r="H374"/>
  <c r="H388"/>
  <c r="H396"/>
  <c r="H410"/>
  <c r="H416"/>
  <c r="H424"/>
  <c r="H432"/>
  <c r="H439"/>
  <c r="H446"/>
  <c r="H456"/>
  <c r="H464"/>
  <c r="H471"/>
  <c r="H477"/>
  <c r="H485"/>
  <c r="H492"/>
  <c r="H502"/>
  <c r="H512"/>
  <c r="H520"/>
  <c r="H530"/>
  <c r="H536"/>
  <c r="H547"/>
  <c r="H560"/>
  <c r="H570"/>
  <c r="H580"/>
  <c r="H589"/>
  <c r="H598"/>
  <c r="H606"/>
  <c r="H613"/>
  <c r="H615"/>
  <c r="H618"/>
  <c r="H619"/>
  <c r="H623"/>
  <c r="H626"/>
  <c r="H628"/>
  <c r="H26"/>
  <c r="H632"/>
  <c r="H634"/>
  <c r="H636"/>
  <c r="H638"/>
  <c r="H112"/>
  <c r="H643"/>
  <c r="H646"/>
  <c r="H648"/>
  <c r="H652"/>
  <c r="H654"/>
  <c r="H656"/>
  <c r="H658"/>
  <c r="H660"/>
  <c r="H663"/>
  <c r="H6"/>
  <c r="H342"/>
  <c r="H484"/>
  <c r="H62"/>
  <c r="H650"/>
  <c r="H127"/>
  <c r="H134"/>
  <c r="H141"/>
  <c r="H151"/>
  <c r="H85"/>
  <c r="H165"/>
  <c r="H174"/>
  <c r="H186"/>
  <c r="H194"/>
  <c r="H205"/>
  <c r="H214"/>
  <c r="H220"/>
  <c r="H227"/>
  <c r="H52"/>
  <c r="H239"/>
  <c r="H255"/>
  <c r="H261"/>
  <c r="H271"/>
  <c r="H280"/>
  <c r="H289"/>
  <c r="H44"/>
  <c r="H302"/>
  <c r="H310"/>
  <c r="H23"/>
  <c r="H323"/>
  <c r="H334"/>
  <c r="H343"/>
  <c r="H351"/>
  <c r="H359"/>
  <c r="H70"/>
  <c r="H371"/>
  <c r="H379"/>
  <c r="H385"/>
  <c r="H393"/>
  <c r="H403"/>
  <c r="H420"/>
  <c r="H428"/>
  <c r="H452"/>
  <c r="H460"/>
  <c r="H468"/>
  <c r="H474"/>
  <c r="H481"/>
  <c r="H16"/>
  <c r="H496"/>
  <c r="H506"/>
  <c r="H516"/>
  <c r="H526"/>
  <c r="H534"/>
  <c r="H541"/>
  <c r="H556"/>
  <c r="H564"/>
  <c r="H575"/>
  <c r="H584"/>
  <c r="H592"/>
  <c r="H602"/>
  <c r="H614"/>
  <c r="H617"/>
  <c r="H622"/>
  <c r="H111"/>
  <c r="H627"/>
  <c r="H630"/>
  <c r="H631"/>
  <c r="H633"/>
  <c r="H635"/>
  <c r="H637"/>
  <c r="H640"/>
  <c r="H641"/>
  <c r="H645"/>
  <c r="H647"/>
  <c r="H649"/>
  <c r="H653"/>
  <c r="H50"/>
  <c r="H657"/>
  <c r="H659"/>
  <c r="H662"/>
  <c r="H664"/>
  <c r="F159"/>
  <c r="E335"/>
  <c r="F355"/>
  <c r="F158"/>
  <c r="F381"/>
  <c r="F150"/>
  <c r="F27"/>
  <c r="F577"/>
  <c r="F510"/>
  <c r="F602"/>
  <c r="F517"/>
  <c r="F644"/>
  <c r="F21"/>
  <c r="F643"/>
  <c r="F309"/>
  <c r="F179"/>
  <c r="F74"/>
  <c r="F458"/>
  <c r="F532"/>
  <c r="F182"/>
  <c r="F147"/>
  <c r="F197"/>
  <c r="F311"/>
  <c r="F432"/>
  <c r="F435"/>
  <c r="F470"/>
  <c r="F484"/>
  <c r="F523"/>
  <c r="F566"/>
  <c r="F650"/>
  <c r="F114"/>
  <c r="F116"/>
  <c r="F134"/>
  <c r="F144"/>
  <c r="F149"/>
  <c r="F155"/>
  <c r="F160"/>
  <c r="F165"/>
  <c r="F172"/>
  <c r="F177"/>
  <c r="F193"/>
  <c r="F204"/>
  <c r="F57"/>
  <c r="F69"/>
  <c r="F221"/>
  <c r="F232"/>
  <c r="F239"/>
  <c r="F243"/>
  <c r="F252"/>
  <c r="F258"/>
  <c r="F266"/>
  <c r="F275"/>
  <c r="F281"/>
  <c r="F283"/>
  <c r="F312"/>
  <c r="F97"/>
  <c r="F316"/>
  <c r="F319"/>
  <c r="F330"/>
  <c r="F336"/>
  <c r="F344"/>
  <c r="F348"/>
  <c r="F350"/>
  <c r="F358"/>
  <c r="F365"/>
  <c r="F376"/>
  <c r="F659"/>
  <c r="F652"/>
  <c r="F26"/>
  <c r="F612"/>
  <c r="F600"/>
  <c r="F587"/>
  <c r="F581"/>
  <c r="F575"/>
  <c r="F569"/>
  <c r="F554"/>
  <c r="F545"/>
  <c r="F541"/>
  <c r="F61"/>
  <c r="F521"/>
  <c r="F502"/>
  <c r="F495"/>
  <c r="F489"/>
  <c r="F481"/>
  <c r="F475"/>
  <c r="F472"/>
  <c r="F467"/>
  <c r="F455"/>
  <c r="F445"/>
  <c r="F439"/>
  <c r="F428"/>
  <c r="F419"/>
  <c r="F416"/>
  <c r="F411"/>
  <c r="F396"/>
  <c r="F390"/>
  <c r="F384"/>
  <c r="F373"/>
  <c r="F360"/>
  <c r="F352"/>
  <c r="F343"/>
  <c r="F338"/>
  <c r="F322"/>
  <c r="F95"/>
  <c r="F305"/>
  <c r="F303"/>
  <c r="F301"/>
  <c r="F297"/>
  <c r="F291"/>
  <c r="F288"/>
  <c r="F285"/>
  <c r="F277"/>
  <c r="F274"/>
  <c r="F271"/>
  <c r="F267"/>
  <c r="F264"/>
  <c r="F260"/>
  <c r="F256"/>
  <c r="F254"/>
  <c r="F240"/>
  <c r="F237"/>
  <c r="F235"/>
  <c r="F233"/>
  <c r="F228"/>
  <c r="F225"/>
  <c r="F222"/>
  <c r="F217"/>
  <c r="F214"/>
  <c r="F209"/>
  <c r="F205"/>
  <c r="F200"/>
  <c r="F195"/>
  <c r="F191"/>
  <c r="F188"/>
  <c r="F185"/>
  <c r="F183"/>
  <c r="F174"/>
  <c r="F170"/>
  <c r="F164"/>
  <c r="F161"/>
  <c r="F153"/>
  <c r="F148"/>
  <c r="F143"/>
  <c r="F139"/>
  <c r="F136"/>
  <c r="F131"/>
  <c r="F129"/>
  <c r="F126"/>
  <c r="F664"/>
  <c r="F657"/>
  <c r="F640"/>
  <c r="F627"/>
  <c r="F615"/>
  <c r="F609"/>
  <c r="F605"/>
  <c r="F591"/>
  <c r="F584"/>
  <c r="F578"/>
  <c r="F571"/>
  <c r="F563"/>
  <c r="F552"/>
  <c r="F543"/>
  <c r="F538"/>
  <c r="F527"/>
  <c r="F505"/>
  <c r="F498"/>
  <c r="F492"/>
  <c r="F485"/>
  <c r="F478"/>
  <c r="F474"/>
  <c r="F469"/>
  <c r="F459"/>
  <c r="F441"/>
  <c r="F46"/>
  <c r="F421"/>
  <c r="F413"/>
  <c r="F399"/>
  <c r="F393"/>
  <c r="F387"/>
  <c r="F378"/>
  <c r="F369"/>
  <c r="F356"/>
  <c r="F346"/>
  <c r="F99"/>
  <c r="F326"/>
  <c r="F317"/>
  <c r="F308"/>
  <c r="F298"/>
  <c r="F123"/>
  <c r="F121"/>
  <c r="F118"/>
  <c r="F648"/>
  <c r="F633"/>
  <c r="F598"/>
  <c r="F54"/>
  <c r="F528"/>
  <c r="F519"/>
  <c r="F503"/>
  <c r="F104"/>
  <c r="F449"/>
  <c r="F101"/>
  <c r="F292"/>
  <c r="F85"/>
  <c r="F212"/>
  <c r="F618"/>
  <c r="F512"/>
  <c r="F483"/>
  <c r="F366"/>
  <c r="F22"/>
  <c r="F91"/>
  <c r="F154"/>
  <c r="F135"/>
  <c r="F357"/>
  <c r="F178"/>
  <c r="F48"/>
  <c r="F90"/>
  <c r="F210"/>
  <c r="F10"/>
  <c r="F529"/>
  <c r="F30"/>
  <c r="F645"/>
  <c r="G84"/>
  <c r="E84"/>
  <c r="G189"/>
  <c r="E189"/>
  <c r="G355"/>
  <c r="G158"/>
  <c r="G381"/>
  <c r="G150"/>
  <c r="G27"/>
  <c r="G577"/>
  <c r="G510"/>
  <c r="G602"/>
  <c r="G517"/>
  <c r="G644"/>
  <c r="G21"/>
  <c r="G643"/>
  <c r="G309"/>
  <c r="G179"/>
  <c r="G74"/>
  <c r="G458"/>
  <c r="G532"/>
  <c r="G182"/>
  <c r="G147"/>
  <c r="G197"/>
  <c r="G311"/>
  <c r="G432"/>
  <c r="G435"/>
  <c r="G470"/>
  <c r="G484"/>
  <c r="G523"/>
  <c r="G566"/>
  <c r="G650"/>
  <c r="G114"/>
  <c r="G116"/>
  <c r="G134"/>
  <c r="G144"/>
  <c r="G149"/>
  <c r="G155"/>
  <c r="G160"/>
  <c r="G165"/>
  <c r="G172"/>
  <c r="G177"/>
  <c r="G193"/>
  <c r="G204"/>
  <c r="G57"/>
  <c r="G69"/>
  <c r="G221"/>
  <c r="G232"/>
  <c r="G239"/>
  <c r="G243"/>
  <c r="G252"/>
  <c r="G258"/>
  <c r="G266"/>
  <c r="G275"/>
  <c r="G281"/>
  <c r="G283"/>
  <c r="G312"/>
  <c r="G97"/>
  <c r="G316"/>
  <c r="G319"/>
  <c r="G330"/>
  <c r="G336"/>
  <c r="G344"/>
  <c r="G348"/>
  <c r="G350"/>
  <c r="G358"/>
  <c r="G365"/>
  <c r="G376"/>
  <c r="G293"/>
  <c r="G96"/>
  <c r="G29"/>
  <c r="G550"/>
  <c r="G294"/>
  <c r="G511"/>
  <c r="G124"/>
  <c r="G323"/>
  <c r="G395"/>
  <c r="G460"/>
  <c r="G497"/>
  <c r="G55"/>
  <c r="G654"/>
  <c r="G137"/>
  <c r="G157"/>
  <c r="G168"/>
  <c r="G186"/>
  <c r="G215"/>
  <c r="G220"/>
  <c r="G231"/>
  <c r="G242"/>
  <c r="G250"/>
  <c r="G92"/>
  <c r="G268"/>
  <c r="G282"/>
  <c r="G295"/>
  <c r="G307"/>
  <c r="G23"/>
  <c r="G320"/>
  <c r="G334"/>
  <c r="G340"/>
  <c r="G349"/>
  <c r="G363"/>
  <c r="G371"/>
  <c r="G380"/>
  <c r="G385"/>
  <c r="G408"/>
  <c r="G410"/>
  <c r="G415"/>
  <c r="G424"/>
  <c r="G426"/>
  <c r="G430"/>
  <c r="G438"/>
  <c r="G450"/>
  <c r="G456"/>
  <c r="G461"/>
  <c r="G464"/>
  <c r="G471"/>
  <c r="G479"/>
  <c r="G506"/>
  <c r="G513"/>
  <c r="G516"/>
  <c r="G520"/>
  <c r="G531"/>
  <c r="G535"/>
  <c r="G536"/>
  <c r="G546"/>
  <c r="G548"/>
  <c r="G556"/>
  <c r="G558"/>
  <c r="G561"/>
  <c r="G572"/>
  <c r="G588"/>
  <c r="G593"/>
  <c r="G614"/>
  <c r="G636"/>
  <c r="G638"/>
  <c r="G646"/>
  <c r="G649"/>
  <c r="G656"/>
  <c r="G663"/>
  <c r="G389"/>
  <c r="G394"/>
  <c r="G6"/>
  <c r="G12"/>
  <c r="G269"/>
  <c r="G616"/>
  <c r="G623"/>
  <c r="G397"/>
  <c r="G67"/>
  <c r="G43"/>
  <c r="G70"/>
  <c r="G34"/>
  <c r="G78"/>
  <c r="G62"/>
  <c r="G109"/>
  <c r="G115"/>
  <c r="G127"/>
  <c r="G141"/>
  <c r="G151"/>
  <c r="G173"/>
  <c r="G201"/>
  <c r="G219"/>
  <c r="G226"/>
  <c r="G244"/>
  <c r="G253"/>
  <c r="G259"/>
  <c r="G280"/>
  <c r="G284"/>
  <c r="G299"/>
  <c r="G314"/>
  <c r="G318"/>
  <c r="G328"/>
  <c r="G337"/>
  <c r="G347"/>
  <c r="G353"/>
  <c r="G368"/>
  <c r="G375"/>
  <c r="G383"/>
  <c r="G392"/>
  <c r="G409"/>
  <c r="G422"/>
  <c r="G425"/>
  <c r="G429"/>
  <c r="G431"/>
  <c r="G437"/>
  <c r="G446"/>
  <c r="G452"/>
  <c r="G457"/>
  <c r="G463"/>
  <c r="G466"/>
  <c r="G488"/>
  <c r="G507"/>
  <c r="G514"/>
  <c r="G518"/>
  <c r="G522"/>
  <c r="G533"/>
  <c r="G107"/>
  <c r="G537"/>
  <c r="G547"/>
  <c r="G549"/>
  <c r="G555"/>
  <c r="G557"/>
  <c r="G559"/>
  <c r="G565"/>
  <c r="G583"/>
  <c r="G589"/>
  <c r="G599"/>
  <c r="G608"/>
  <c r="G610"/>
  <c r="G617"/>
  <c r="G622"/>
  <c r="G628"/>
  <c r="G637"/>
  <c r="G112"/>
  <c r="G647"/>
  <c r="G50"/>
  <c r="G660"/>
  <c r="G234"/>
  <c r="G297"/>
  <c r="G277"/>
  <c r="G264"/>
  <c r="G233"/>
  <c r="G217"/>
  <c r="G205"/>
  <c r="G188"/>
  <c r="G170"/>
  <c r="G148"/>
  <c r="G131"/>
  <c r="G121"/>
  <c r="G598"/>
  <c r="G503"/>
  <c r="G292"/>
  <c r="G212"/>
  <c r="G154"/>
  <c r="G48"/>
  <c r="G529"/>
  <c r="G427"/>
  <c r="G477"/>
  <c r="G301"/>
  <c r="G288"/>
  <c r="G271"/>
  <c r="G256"/>
  <c r="G237"/>
  <c r="G225"/>
  <c r="G209"/>
  <c r="G195"/>
  <c r="G183"/>
  <c r="G161"/>
  <c r="G139"/>
  <c r="G126"/>
  <c r="G648"/>
  <c r="G528"/>
  <c r="G449"/>
  <c r="G85"/>
  <c r="G512"/>
  <c r="G22"/>
  <c r="G357"/>
  <c r="G210"/>
  <c r="G30"/>
  <c r="G634"/>
  <c r="F662"/>
  <c r="G662"/>
  <c r="F653"/>
  <c r="G653"/>
  <c r="F631"/>
  <c r="G631"/>
  <c r="F111"/>
  <c r="G111"/>
  <c r="F613"/>
  <c r="G613"/>
  <c r="F36"/>
  <c r="G36"/>
  <c r="F604"/>
  <c r="G604"/>
  <c r="F590"/>
  <c r="G590"/>
  <c r="F582"/>
  <c r="G582"/>
  <c r="F576"/>
  <c r="G576"/>
  <c r="F570"/>
  <c r="G570"/>
  <c r="F560"/>
  <c r="G560"/>
  <c r="F542"/>
  <c r="G542"/>
  <c r="F534"/>
  <c r="G534"/>
  <c r="F526"/>
  <c r="G526"/>
  <c r="F504"/>
  <c r="G504"/>
  <c r="F496"/>
  <c r="G496"/>
  <c r="F491"/>
  <c r="G491"/>
  <c r="F482"/>
  <c r="G482"/>
  <c r="F476"/>
  <c r="G476"/>
  <c r="F473"/>
  <c r="G473"/>
  <c r="F468"/>
  <c r="G468"/>
  <c r="F451"/>
  <c r="G451"/>
  <c r="F440"/>
  <c r="G440"/>
  <c r="F41"/>
  <c r="G41"/>
  <c r="F420"/>
  <c r="G420"/>
  <c r="F414"/>
  <c r="G414"/>
  <c r="F400"/>
  <c r="G400"/>
  <c r="F15"/>
  <c r="G15"/>
  <c r="F388"/>
  <c r="G388"/>
  <c r="F379"/>
  <c r="G379"/>
  <c r="F370"/>
  <c r="G370"/>
  <c r="F354"/>
  <c r="G354"/>
  <c r="F345"/>
  <c r="G345"/>
  <c r="F339"/>
  <c r="G339"/>
  <c r="F324"/>
  <c r="G324"/>
  <c r="F313"/>
  <c r="G313"/>
  <c r="F310"/>
  <c r="G310"/>
  <c r="F304"/>
  <c r="G304"/>
  <c r="F300"/>
  <c r="G300"/>
  <c r="F286"/>
  <c r="G286"/>
  <c r="F276"/>
  <c r="G276"/>
  <c r="F270"/>
  <c r="G270"/>
  <c r="F261"/>
  <c r="G261"/>
  <c r="F255"/>
  <c r="G255"/>
  <c r="F238"/>
  <c r="G238"/>
  <c r="F52"/>
  <c r="G52"/>
  <c r="F227"/>
  <c r="G227"/>
  <c r="F218"/>
  <c r="G218"/>
  <c r="F211"/>
  <c r="G211"/>
  <c r="F206"/>
  <c r="G206"/>
  <c r="F198"/>
  <c r="G198"/>
  <c r="F190"/>
  <c r="G190"/>
  <c r="F187"/>
  <c r="G187"/>
  <c r="F180"/>
  <c r="G180"/>
  <c r="F166"/>
  <c r="G166"/>
  <c r="F156"/>
  <c r="G156"/>
  <c r="F140"/>
  <c r="G140"/>
  <c r="F133"/>
  <c r="G133"/>
  <c r="F128"/>
  <c r="G128"/>
  <c r="F122"/>
  <c r="G122"/>
  <c r="F113"/>
  <c r="G113"/>
  <c r="F632"/>
  <c r="G632"/>
  <c r="F462"/>
  <c r="G462"/>
  <c r="F333"/>
  <c r="G333"/>
  <c r="F224"/>
  <c r="G224"/>
  <c r="F361"/>
  <c r="G361"/>
  <c r="F597"/>
  <c r="G597"/>
  <c r="F444"/>
  <c r="G444"/>
  <c r="F58"/>
  <c r="G58"/>
  <c r="F72"/>
  <c r="G72"/>
  <c r="F103"/>
  <c r="G103"/>
  <c r="F37"/>
  <c r="G37"/>
  <c r="F28"/>
  <c r="G28"/>
  <c r="F592"/>
  <c r="G592"/>
  <c r="F66"/>
  <c r="G66"/>
  <c r="F658"/>
  <c r="G658"/>
  <c r="F641"/>
  <c r="G641"/>
  <c r="F630"/>
  <c r="G630"/>
  <c r="F619"/>
  <c r="G619"/>
  <c r="F611"/>
  <c r="G611"/>
  <c r="F606"/>
  <c r="G606"/>
  <c r="F594"/>
  <c r="G594"/>
  <c r="F586"/>
  <c r="G586"/>
  <c r="F580"/>
  <c r="G580"/>
  <c r="F573"/>
  <c r="G573"/>
  <c r="F568"/>
  <c r="G568"/>
  <c r="F553"/>
  <c r="G553"/>
  <c r="F544"/>
  <c r="G544"/>
  <c r="F540"/>
  <c r="G540"/>
  <c r="F530"/>
  <c r="G530"/>
  <c r="F515"/>
  <c r="G515"/>
  <c r="F501"/>
  <c r="G501"/>
  <c r="F494"/>
  <c r="G494"/>
  <c r="F487"/>
  <c r="G487"/>
  <c r="F480"/>
  <c r="G480"/>
  <c r="F77"/>
  <c r="G77"/>
  <c r="F465"/>
  <c r="G465"/>
  <c r="F453"/>
  <c r="G453"/>
  <c r="F442"/>
  <c r="G442"/>
  <c r="F436"/>
  <c r="G436"/>
  <c r="F423"/>
  <c r="G423"/>
  <c r="F417"/>
  <c r="G417"/>
  <c r="F412"/>
  <c r="G412"/>
  <c r="F398"/>
  <c r="G398"/>
  <c r="F391"/>
  <c r="G391"/>
  <c r="F386"/>
  <c r="G386"/>
  <c r="F374"/>
  <c r="G374"/>
  <c r="F364"/>
  <c r="G364"/>
  <c r="F359"/>
  <c r="G359"/>
  <c r="F351"/>
  <c r="G351"/>
  <c r="F342"/>
  <c r="G342"/>
  <c r="F332"/>
  <c r="G332"/>
  <c r="F321"/>
  <c r="G321"/>
  <c r="F306"/>
  <c r="G306"/>
  <c r="F302"/>
  <c r="G302"/>
  <c r="F44"/>
  <c r="G44"/>
  <c r="F289"/>
  <c r="G289"/>
  <c r="F279"/>
  <c r="G279"/>
  <c r="F272"/>
  <c r="G272"/>
  <c r="F265"/>
  <c r="G265"/>
  <c r="F257"/>
  <c r="G257"/>
  <c r="F251"/>
  <c r="G251"/>
  <c r="F245"/>
  <c r="G245"/>
  <c r="F236"/>
  <c r="G236"/>
  <c r="F229"/>
  <c r="G229"/>
  <c r="F223"/>
  <c r="G223"/>
  <c r="F216"/>
  <c r="G216"/>
  <c r="F89"/>
  <c r="G89"/>
  <c r="F202"/>
  <c r="G202"/>
  <c r="F194"/>
  <c r="G194"/>
  <c r="F184"/>
  <c r="G184"/>
  <c r="F171"/>
  <c r="G171"/>
  <c r="F163"/>
  <c r="G163"/>
  <c r="F152"/>
  <c r="G152"/>
  <c r="F145"/>
  <c r="G145"/>
  <c r="F138"/>
  <c r="G138"/>
  <c r="F130"/>
  <c r="G130"/>
  <c r="F125"/>
  <c r="G125"/>
  <c r="F120"/>
  <c r="G120"/>
  <c r="F635"/>
  <c r="G635"/>
  <c r="F564"/>
  <c r="G564"/>
  <c r="F106"/>
  <c r="G106"/>
  <c r="F493"/>
  <c r="G493"/>
  <c r="F81"/>
  <c r="G81"/>
  <c r="F263"/>
  <c r="G263"/>
  <c r="F132"/>
  <c r="G132"/>
  <c r="F626"/>
  <c r="G626"/>
  <c r="F509"/>
  <c r="G509"/>
  <c r="F382"/>
  <c r="G382"/>
  <c r="F246"/>
  <c r="G246"/>
  <c r="F146"/>
  <c r="G146"/>
  <c r="F372"/>
  <c r="G372"/>
  <c r="F403"/>
  <c r="G403"/>
  <c r="F16"/>
  <c r="G16"/>
  <c r="F367"/>
  <c r="G367"/>
  <c r="F213"/>
  <c r="G213"/>
  <c r="F119"/>
  <c r="G119"/>
  <c r="G664"/>
  <c r="G659"/>
  <c r="G657"/>
  <c r="G652"/>
  <c r="G640"/>
  <c r="G26"/>
  <c r="G627"/>
  <c r="G615"/>
  <c r="G612"/>
  <c r="G609"/>
  <c r="G605"/>
  <c r="G600"/>
  <c r="G591"/>
  <c r="G587"/>
  <c r="G584"/>
  <c r="G581"/>
  <c r="G578"/>
  <c r="G575"/>
  <c r="G571"/>
  <c r="G569"/>
  <c r="G563"/>
  <c r="G554"/>
  <c r="G552"/>
  <c r="G545"/>
  <c r="G543"/>
  <c r="G541"/>
  <c r="G538"/>
  <c r="G61"/>
  <c r="G527"/>
  <c r="G521"/>
  <c r="G505"/>
  <c r="G502"/>
  <c r="G498"/>
  <c r="G495"/>
  <c r="G492"/>
  <c r="G489"/>
  <c r="G485"/>
  <c r="G481"/>
  <c r="G478"/>
  <c r="G475"/>
  <c r="G474"/>
  <c r="G472"/>
  <c r="G469"/>
  <c r="G467"/>
  <c r="G459"/>
  <c r="G455"/>
  <c r="G445"/>
  <c r="G441"/>
  <c r="G439"/>
  <c r="G46"/>
  <c r="G428"/>
  <c r="G421"/>
  <c r="G419"/>
  <c r="G416"/>
  <c r="G413"/>
  <c r="G411"/>
  <c r="G399"/>
  <c r="G396"/>
  <c r="G393"/>
  <c r="G390"/>
  <c r="G387"/>
  <c r="G384"/>
  <c r="G378"/>
  <c r="G373"/>
  <c r="G369"/>
  <c r="G360"/>
  <c r="G356"/>
  <c r="G352"/>
  <c r="G346"/>
  <c r="G343"/>
  <c r="G99"/>
  <c r="G338"/>
  <c r="G326"/>
  <c r="G322"/>
  <c r="G317"/>
  <c r="G95"/>
  <c r="G308"/>
  <c r="G305"/>
  <c r="G303"/>
  <c r="G298"/>
  <c r="G291"/>
  <c r="G285"/>
  <c r="G274"/>
  <c r="G267"/>
  <c r="G260"/>
  <c r="G254"/>
  <c r="G240"/>
  <c r="G235"/>
  <c r="G228"/>
  <c r="G222"/>
  <c r="G214"/>
  <c r="G200"/>
  <c r="G191"/>
  <c r="G185"/>
  <c r="G174"/>
  <c r="G164"/>
  <c r="G153"/>
  <c r="G143"/>
  <c r="G136"/>
  <c r="G129"/>
  <c r="G123"/>
  <c r="G118"/>
  <c r="G633"/>
  <c r="G54"/>
  <c r="G519"/>
  <c r="G104"/>
  <c r="G101"/>
  <c r="G618"/>
  <c r="G483"/>
  <c r="G366"/>
  <c r="G91"/>
  <c r="G135"/>
  <c r="G178"/>
  <c r="G90"/>
  <c r="G10"/>
  <c r="G159"/>
  <c r="G645"/>
  <c r="L1" i="3"/>
  <c r="AF24" i="1" l="1"/>
  <c r="AF9"/>
  <c r="AA18"/>
  <c r="AF18" s="1"/>
  <c r="AF65"/>
  <c r="AF63"/>
  <c r="AF14"/>
  <c r="AF603"/>
  <c r="AF35"/>
  <c r="AF71"/>
  <c r="AF25"/>
  <c r="AF629"/>
  <c r="X553"/>
  <c r="AF525"/>
  <c r="AF230"/>
  <c r="AF169"/>
  <c r="AF13"/>
  <c r="AF278"/>
  <c r="AC193"/>
  <c r="AD204"/>
  <c r="AE319"/>
  <c r="AC358"/>
  <c r="AB37"/>
  <c r="AB333"/>
  <c r="AC145"/>
  <c r="AB211"/>
  <c r="AC245"/>
  <c r="AB272"/>
  <c r="AD414"/>
  <c r="AB476"/>
  <c r="AB339"/>
  <c r="AE646"/>
  <c r="AD553"/>
  <c r="AD545"/>
  <c r="AD144"/>
  <c r="AB112"/>
  <c r="AD50"/>
  <c r="AC119"/>
  <c r="AE367"/>
  <c r="AE388"/>
  <c r="AB440"/>
  <c r="AE487"/>
  <c r="AB477"/>
  <c r="AB264"/>
  <c r="AD338"/>
  <c r="AB489"/>
  <c r="AE268"/>
  <c r="AC506"/>
  <c r="AE214"/>
  <c r="AE274"/>
  <c r="AB428"/>
  <c r="AD541"/>
  <c r="AD150"/>
  <c r="AE144"/>
  <c r="AD193"/>
  <c r="AE204"/>
  <c r="AD358"/>
  <c r="AC112"/>
  <c r="AE50"/>
  <c r="AC37"/>
  <c r="AB113"/>
  <c r="AD145"/>
  <c r="AC211"/>
  <c r="AD245"/>
  <c r="AC272"/>
  <c r="AC339"/>
  <c r="AB398"/>
  <c r="AE414"/>
  <c r="AC440"/>
  <c r="AC476"/>
  <c r="AE553"/>
  <c r="AE545"/>
  <c r="AC70"/>
  <c r="AD506"/>
  <c r="AC264"/>
  <c r="AE338"/>
  <c r="AB356"/>
  <c r="AC489"/>
  <c r="AE541"/>
  <c r="AC204"/>
  <c r="AC541"/>
  <c r="AE155"/>
  <c r="AB193"/>
  <c r="AD319"/>
  <c r="AD388"/>
  <c r="AC414"/>
  <c r="AC545"/>
  <c r="AE6"/>
  <c r="AE168"/>
  <c r="AD268"/>
  <c r="AB506"/>
  <c r="AD274"/>
  <c r="AE197"/>
  <c r="AD622"/>
  <c r="AE628"/>
  <c r="AE189"/>
  <c r="AC72"/>
  <c r="AD246"/>
  <c r="AE632"/>
  <c r="AE171"/>
  <c r="AB388"/>
  <c r="AB487"/>
  <c r="AD631"/>
  <c r="AC168"/>
  <c r="AC231"/>
  <c r="AD242"/>
  <c r="AB268"/>
  <c r="AD320"/>
  <c r="AD363"/>
  <c r="AC408"/>
  <c r="AB646"/>
  <c r="AD154"/>
  <c r="AB449"/>
  <c r="AB648"/>
  <c r="AE153"/>
  <c r="AD188"/>
  <c r="AB214"/>
  <c r="AE256"/>
  <c r="AB274"/>
  <c r="AD346"/>
  <c r="AC384"/>
  <c r="AD416"/>
  <c r="AE419"/>
  <c r="AD478"/>
  <c r="AC144"/>
  <c r="AB358"/>
  <c r="AB145"/>
  <c r="AC553"/>
  <c r="AD214"/>
  <c r="AC622"/>
  <c r="AD628"/>
  <c r="AB592"/>
  <c r="AD28"/>
  <c r="AC246"/>
  <c r="AD171"/>
  <c r="AE398"/>
  <c r="AD473"/>
  <c r="AD542"/>
  <c r="AC631"/>
  <c r="AC43"/>
  <c r="AB168"/>
  <c r="AB231"/>
  <c r="AC242"/>
  <c r="AC320"/>
  <c r="AC363"/>
  <c r="AB408"/>
  <c r="AE210"/>
  <c r="AB618"/>
  <c r="AE85"/>
  <c r="AD153"/>
  <c r="AC188"/>
  <c r="AD256"/>
  <c r="AC346"/>
  <c r="AB384"/>
  <c r="AC416"/>
  <c r="AD419"/>
  <c r="AC478"/>
  <c r="AC50"/>
  <c r="AD146"/>
  <c r="AB245"/>
  <c r="AD487"/>
  <c r="AE231"/>
  <c r="AD648"/>
  <c r="AE413"/>
  <c r="AB144"/>
  <c r="AB204"/>
  <c r="AC319"/>
  <c r="AE622"/>
  <c r="AB50"/>
  <c r="AE246"/>
  <c r="AC493"/>
  <c r="AC388"/>
  <c r="AC487"/>
  <c r="AB553"/>
  <c r="AE631"/>
  <c r="AB545"/>
  <c r="AC67"/>
  <c r="AD168"/>
  <c r="AD231"/>
  <c r="AE242"/>
  <c r="AC268"/>
  <c r="AE320"/>
  <c r="AE363"/>
  <c r="AD408"/>
  <c r="AB438"/>
  <c r="AC646"/>
  <c r="AB645"/>
  <c r="AC512"/>
  <c r="AD618"/>
  <c r="AC648"/>
  <c r="AE121"/>
  <c r="AE188"/>
  <c r="AC214"/>
  <c r="AC274"/>
  <c r="AE346"/>
  <c r="AD384"/>
  <c r="AE416"/>
  <c r="AE478"/>
  <c r="AB541"/>
  <c r="AE381"/>
  <c r="AE429"/>
  <c r="AB622"/>
  <c r="AC628"/>
  <c r="AE112"/>
  <c r="AE66"/>
  <c r="AE37"/>
  <c r="AB246"/>
  <c r="AE444"/>
  <c r="AE333"/>
  <c r="AC171"/>
  <c r="AE211"/>
  <c r="AE272"/>
  <c r="AD332"/>
  <c r="AE339"/>
  <c r="AD398"/>
  <c r="AE440"/>
  <c r="AE476"/>
  <c r="AB631"/>
  <c r="AE70"/>
  <c r="AE62"/>
  <c r="AD126"/>
  <c r="AB346"/>
  <c r="AC419"/>
  <c r="AB478"/>
  <c r="AB197"/>
  <c r="AE193"/>
  <c r="AE358"/>
  <c r="AB628"/>
  <c r="AD112"/>
  <c r="AD37"/>
  <c r="AB632"/>
  <c r="AD113"/>
  <c r="AC138"/>
  <c r="AE145"/>
  <c r="AB171"/>
  <c r="AD211"/>
  <c r="AE245"/>
  <c r="AD272"/>
  <c r="AC332"/>
  <c r="AD339"/>
  <c r="AC398"/>
  <c r="AD440"/>
  <c r="AD476"/>
  <c r="AE511"/>
  <c r="AD70"/>
  <c r="AE506"/>
  <c r="AD614"/>
  <c r="AC634"/>
  <c r="AB153"/>
  <c r="AB256"/>
  <c r="AD264"/>
  <c r="AD489"/>
  <c r="AC156"/>
  <c r="AB279"/>
  <c r="AE282"/>
  <c r="AE222"/>
  <c r="AC577"/>
  <c r="AD147"/>
  <c r="AD221"/>
  <c r="AD166"/>
  <c r="AB351"/>
  <c r="AE15"/>
  <c r="AB417"/>
  <c r="AC491"/>
  <c r="AB560"/>
  <c r="AE664"/>
  <c r="AB385"/>
  <c r="AD531"/>
  <c r="AC343"/>
  <c r="AE311"/>
  <c r="AE107"/>
  <c r="AC234"/>
  <c r="AE635"/>
  <c r="AD44"/>
  <c r="AC12"/>
  <c r="AD519"/>
  <c r="AB185"/>
  <c r="AB179"/>
  <c r="AD458"/>
  <c r="AC435"/>
  <c r="AE484"/>
  <c r="AB177"/>
  <c r="AC97"/>
  <c r="AD316"/>
  <c r="AB589"/>
  <c r="AD608"/>
  <c r="AE610"/>
  <c r="AC372"/>
  <c r="AC81"/>
  <c r="AE493"/>
  <c r="AD152"/>
  <c r="AE286"/>
  <c r="AC379"/>
  <c r="AB580"/>
  <c r="AB658"/>
  <c r="AE26"/>
  <c r="AB511"/>
  <c r="AE67"/>
  <c r="AC219"/>
  <c r="AE226"/>
  <c r="AC92"/>
  <c r="AE23"/>
  <c r="AE349"/>
  <c r="AD383"/>
  <c r="AB546"/>
  <c r="AB614"/>
  <c r="AC636"/>
  <c r="AC427"/>
  <c r="AD645"/>
  <c r="AC598"/>
  <c r="AE183"/>
  <c r="AC267"/>
  <c r="AE99"/>
  <c r="AD373"/>
  <c r="AD399"/>
  <c r="AE474"/>
  <c r="AB61"/>
  <c r="AE543"/>
  <c r="AC57"/>
  <c r="AE409"/>
  <c r="AC555"/>
  <c r="AB462"/>
  <c r="AB218"/>
  <c r="AC255"/>
  <c r="AB482"/>
  <c r="AD569"/>
  <c r="AE285"/>
  <c r="AD564"/>
  <c r="AC227"/>
  <c r="AD575"/>
  <c r="AD657"/>
  <c r="AE114"/>
  <c r="AE466"/>
  <c r="AB72"/>
  <c r="AD133"/>
  <c r="AB198"/>
  <c r="AC261"/>
  <c r="AC423"/>
  <c r="AD496"/>
  <c r="AB502"/>
  <c r="AE116"/>
  <c r="AD239"/>
  <c r="AB281"/>
  <c r="AE488"/>
  <c r="AB16"/>
  <c r="AB132"/>
  <c r="AC206"/>
  <c r="AE238"/>
  <c r="AD270"/>
  <c r="AE302"/>
  <c r="AB359"/>
  <c r="AE374"/>
  <c r="AD436"/>
  <c r="AE504"/>
  <c r="AB540"/>
  <c r="AD576"/>
  <c r="AD587"/>
  <c r="AC588"/>
  <c r="AB387"/>
  <c r="AE396"/>
  <c r="AC455"/>
  <c r="AB505"/>
  <c r="AE559"/>
  <c r="AB345"/>
  <c r="AC516"/>
  <c r="AB532"/>
  <c r="AD566"/>
  <c r="AC617"/>
  <c r="AC354"/>
  <c r="AD468"/>
  <c r="AC124"/>
  <c r="AC457"/>
  <c r="AC522"/>
  <c r="AE637"/>
  <c r="AB128"/>
  <c r="AE180"/>
  <c r="AD364"/>
  <c r="AD41"/>
  <c r="AE501"/>
  <c r="AC570"/>
  <c r="AE137"/>
  <c r="AD464"/>
  <c r="AE536"/>
  <c r="AB561"/>
  <c r="AD123"/>
  <c r="AB217"/>
  <c r="AB305"/>
  <c r="AD352"/>
  <c r="AC602"/>
  <c r="AC650"/>
  <c r="AD312"/>
  <c r="AC425"/>
  <c r="AD66"/>
  <c r="AB58"/>
  <c r="AD444"/>
  <c r="AC263"/>
  <c r="AD140"/>
  <c r="AE442"/>
  <c r="AC77"/>
  <c r="AE582"/>
  <c r="AE613"/>
  <c r="AE612"/>
  <c r="AE269"/>
  <c r="AB244"/>
  <c r="AC295"/>
  <c r="AC371"/>
  <c r="AB663"/>
  <c r="AB91"/>
  <c r="AD366"/>
  <c r="AC317"/>
  <c r="AC527"/>
  <c r="AE510"/>
  <c r="AD69"/>
  <c r="AC367"/>
  <c r="AB103"/>
  <c r="AC330"/>
  <c r="AC289"/>
  <c r="AC594"/>
  <c r="AB554"/>
  <c r="AC640"/>
  <c r="AB392"/>
  <c r="AB106"/>
  <c r="AE89"/>
  <c r="AD52"/>
  <c r="AD573"/>
  <c r="AD581"/>
  <c r="AE334"/>
  <c r="AD415"/>
  <c r="AC529"/>
  <c r="AB104"/>
  <c r="AD431"/>
  <c r="AE507"/>
  <c r="AC537"/>
  <c r="AE549"/>
  <c r="AC589"/>
  <c r="AD372"/>
  <c r="AD276"/>
  <c r="AB370"/>
  <c r="AE451"/>
  <c r="AE586"/>
  <c r="AD340"/>
  <c r="AE483"/>
  <c r="AD170"/>
  <c r="AB260"/>
  <c r="AD326"/>
  <c r="AB393"/>
  <c r="AE439"/>
  <c r="AB459"/>
  <c r="AD538"/>
  <c r="AB578"/>
  <c r="AC584"/>
  <c r="AD591"/>
  <c r="AE605"/>
  <c r="AD350"/>
  <c r="AB41"/>
  <c r="AB606"/>
  <c r="AD253"/>
  <c r="AE430"/>
  <c r="AC528"/>
  <c r="AD467"/>
  <c r="AC659"/>
  <c r="AB107"/>
  <c r="AD298"/>
  <c r="AE158"/>
  <c r="AE643"/>
  <c r="AC182"/>
  <c r="AB484"/>
  <c r="AD160"/>
  <c r="AB319"/>
  <c r="AD336"/>
  <c r="AB610"/>
  <c r="AE58"/>
  <c r="AE224"/>
  <c r="AB493"/>
  <c r="AC163"/>
  <c r="AE265"/>
  <c r="AB286"/>
  <c r="AD321"/>
  <c r="AE324"/>
  <c r="AD604"/>
  <c r="AB26"/>
  <c r="AE323"/>
  <c r="AB226"/>
  <c r="AB23"/>
  <c r="AB349"/>
  <c r="AC159"/>
  <c r="AB357"/>
  <c r="AD503"/>
  <c r="AD121"/>
  <c r="AC143"/>
  <c r="AB183"/>
  <c r="AB99"/>
  <c r="AC413"/>
  <c r="AB474"/>
  <c r="AB543"/>
  <c r="AE652"/>
  <c r="AD400"/>
  <c r="AD544"/>
  <c r="AC36"/>
  <c r="AD215"/>
  <c r="AE205"/>
  <c r="AC228"/>
  <c r="AC291"/>
  <c r="AE369"/>
  <c r="AB390"/>
  <c r="AC243"/>
  <c r="AB466"/>
  <c r="AD119"/>
  <c r="AB587"/>
  <c r="AE314"/>
  <c r="AD46"/>
  <c r="AC309"/>
  <c r="AC114"/>
  <c r="AE81"/>
  <c r="AB664"/>
  <c r="AC137"/>
  <c r="AD337"/>
  <c r="AD90"/>
  <c r="AC126"/>
  <c r="AC421"/>
  <c r="AC116"/>
  <c r="AB501"/>
  <c r="AE220"/>
  <c r="AC299"/>
  <c r="AB536"/>
  <c r="AD235"/>
  <c r="AE74"/>
  <c r="AD429"/>
  <c r="AE509"/>
  <c r="AC300"/>
  <c r="AE342"/>
  <c r="AE395"/>
  <c r="AC250"/>
  <c r="AB10"/>
  <c r="AE131"/>
  <c r="AE492"/>
  <c r="AD547"/>
  <c r="AC611"/>
  <c r="AD293"/>
  <c r="AC179"/>
  <c r="AE458"/>
  <c r="AD435"/>
  <c r="AB172"/>
  <c r="AC177"/>
  <c r="AC312"/>
  <c r="AD97"/>
  <c r="AE316"/>
  <c r="AB348"/>
  <c r="AB425"/>
  <c r="AE437"/>
  <c r="AE608"/>
  <c r="AE213"/>
  <c r="AB403"/>
  <c r="AE597"/>
  <c r="AB263"/>
  <c r="AD81"/>
  <c r="AB138"/>
  <c r="AC140"/>
  <c r="AB236"/>
  <c r="AE251"/>
  <c r="AE306"/>
  <c r="AB332"/>
  <c r="AD379"/>
  <c r="AE386"/>
  <c r="AD442"/>
  <c r="AB77"/>
  <c r="AE526"/>
  <c r="AC580"/>
  <c r="AD582"/>
  <c r="AD613"/>
  <c r="AC658"/>
  <c r="AD662"/>
  <c r="AD612"/>
  <c r="AC397"/>
  <c r="AD511"/>
  <c r="AD219"/>
  <c r="AD92"/>
  <c r="AB295"/>
  <c r="AB371"/>
  <c r="AE383"/>
  <c r="AB471"/>
  <c r="AC479"/>
  <c r="AC546"/>
  <c r="AB593"/>
  <c r="AC614"/>
  <c r="AD636"/>
  <c r="AC90"/>
  <c r="AD48"/>
  <c r="AD292"/>
  <c r="AC54"/>
  <c r="AD598"/>
  <c r="AB161"/>
  <c r="AC200"/>
  <c r="AC233"/>
  <c r="AD267"/>
  <c r="AE271"/>
  <c r="AB317"/>
  <c r="AC360"/>
  <c r="AE373"/>
  <c r="AE399"/>
  <c r="AB527"/>
  <c r="AC61"/>
  <c r="AE644"/>
  <c r="AE149"/>
  <c r="AB537"/>
  <c r="AD549"/>
  <c r="AB66"/>
  <c r="AB444"/>
  <c r="AD451"/>
  <c r="AE453"/>
  <c r="AE530"/>
  <c r="AD586"/>
  <c r="AE590"/>
  <c r="AE111"/>
  <c r="AC612"/>
  <c r="AC269"/>
  <c r="AC307"/>
  <c r="AC340"/>
  <c r="AC380"/>
  <c r="AB366"/>
  <c r="AD483"/>
  <c r="AC129"/>
  <c r="AC170"/>
  <c r="AD237"/>
  <c r="AB322"/>
  <c r="AC326"/>
  <c r="AC538"/>
  <c r="AB584"/>
  <c r="AC591"/>
  <c r="AD605"/>
  <c r="AC458"/>
  <c r="AE182"/>
  <c r="AB435"/>
  <c r="AD484"/>
  <c r="AB97"/>
  <c r="AC507"/>
  <c r="AC608"/>
  <c r="AD610"/>
  <c r="AB81"/>
  <c r="AC152"/>
  <c r="AE163"/>
  <c r="AC276"/>
  <c r="AD286"/>
  <c r="AD26"/>
  <c r="AB219"/>
  <c r="AD226"/>
  <c r="AB92"/>
  <c r="AD23"/>
  <c r="AD349"/>
  <c r="AC383"/>
  <c r="AB636"/>
  <c r="AE159"/>
  <c r="AD357"/>
  <c r="AD449"/>
  <c r="AC136"/>
  <c r="AE143"/>
  <c r="AD183"/>
  <c r="AB267"/>
  <c r="AD99"/>
  <c r="AC373"/>
  <c r="AC399"/>
  <c r="AD411"/>
  <c r="AD474"/>
  <c r="AD543"/>
  <c r="AB577"/>
  <c r="AC147"/>
  <c r="AC221"/>
  <c r="AE239"/>
  <c r="AB330"/>
  <c r="AB617"/>
  <c r="AE403"/>
  <c r="AC564"/>
  <c r="AC166"/>
  <c r="AB227"/>
  <c r="AB289"/>
  <c r="AE300"/>
  <c r="AB354"/>
  <c r="AC468"/>
  <c r="AB491"/>
  <c r="AB594"/>
  <c r="AD606"/>
  <c r="AE36"/>
  <c r="AC575"/>
  <c r="AE587"/>
  <c r="AB640"/>
  <c r="AC657"/>
  <c r="AD664"/>
  <c r="AB124"/>
  <c r="AD323"/>
  <c r="AE250"/>
  <c r="AC531"/>
  <c r="AE528"/>
  <c r="AE228"/>
  <c r="AE291"/>
  <c r="AD390"/>
  <c r="AE421"/>
  <c r="AB445"/>
  <c r="AE659"/>
  <c r="AD510"/>
  <c r="AC155"/>
  <c r="AD409"/>
  <c r="AD559"/>
  <c r="AB156"/>
  <c r="AC569"/>
  <c r="AC6"/>
  <c r="AE328"/>
  <c r="AB516"/>
  <c r="AD222"/>
  <c r="AD285"/>
  <c r="AD311"/>
  <c r="AE432"/>
  <c r="AB566"/>
  <c r="AB650"/>
  <c r="AD114"/>
  <c r="AE243"/>
  <c r="AD425"/>
  <c r="AB457"/>
  <c r="AC463"/>
  <c r="AD466"/>
  <c r="AB522"/>
  <c r="AD637"/>
  <c r="AD84"/>
  <c r="AD263"/>
  <c r="AC133"/>
  <c r="AE140"/>
  <c r="AD180"/>
  <c r="AD89"/>
  <c r="AC52"/>
  <c r="AB261"/>
  <c r="AC44"/>
  <c r="AC364"/>
  <c r="AC15"/>
  <c r="AC41"/>
  <c r="AD77"/>
  <c r="AC496"/>
  <c r="AD501"/>
  <c r="AB570"/>
  <c r="AC573"/>
  <c r="AE611"/>
  <c r="AC581"/>
  <c r="AE394"/>
  <c r="AB12"/>
  <c r="AD137"/>
  <c r="AE141"/>
  <c r="AC244"/>
  <c r="AE253"/>
  <c r="AD295"/>
  <c r="AE299"/>
  <c r="AD334"/>
  <c r="AD371"/>
  <c r="AB410"/>
  <c r="AC415"/>
  <c r="AC464"/>
  <c r="AE479"/>
  <c r="AD536"/>
  <c r="AC663"/>
  <c r="AB529"/>
  <c r="AD210"/>
  <c r="AE366"/>
  <c r="AD85"/>
  <c r="AC519"/>
  <c r="AB123"/>
  <c r="AE129"/>
  <c r="AD161"/>
  <c r="AE200"/>
  <c r="AE233"/>
  <c r="AB254"/>
  <c r="AB308"/>
  <c r="AD317"/>
  <c r="AC352"/>
  <c r="AE360"/>
  <c r="AC521"/>
  <c r="AD527"/>
  <c r="AB57"/>
  <c r="AC69"/>
  <c r="AE344"/>
  <c r="AE422"/>
  <c r="AB555"/>
  <c r="AB146"/>
  <c r="AB255"/>
  <c r="AD115"/>
  <c r="AE186"/>
  <c r="AD282"/>
  <c r="AD656"/>
  <c r="Z270"/>
  <c r="Z300"/>
  <c r="Z370"/>
  <c r="Z326"/>
  <c r="Z609"/>
  <c r="Z131"/>
  <c r="Z170"/>
  <c r="Z205"/>
  <c r="Z267"/>
  <c r="Y34"/>
  <c r="AB158"/>
  <c r="AB643"/>
  <c r="AD179"/>
  <c r="AE435"/>
  <c r="AD116"/>
  <c r="AE134"/>
  <c r="AB165"/>
  <c r="AC172"/>
  <c r="AD177"/>
  <c r="AB232"/>
  <c r="AB283"/>
  <c r="AE97"/>
  <c r="AC348"/>
  <c r="AE431"/>
  <c r="AB463"/>
  <c r="AD488"/>
  <c r="AB533"/>
  <c r="AC107"/>
  <c r="AD537"/>
  <c r="AB565"/>
  <c r="AD589"/>
  <c r="AB189"/>
  <c r="AE119"/>
  <c r="AE372"/>
  <c r="AB224"/>
  <c r="AD333"/>
  <c r="AC635"/>
  <c r="AE120"/>
  <c r="AB133"/>
  <c r="AE187"/>
  <c r="AB206"/>
  <c r="AE216"/>
  <c r="AC236"/>
  <c r="AD238"/>
  <c r="AB265"/>
  <c r="AC270"/>
  <c r="AE276"/>
  <c r="AD302"/>
  <c r="AE304"/>
  <c r="AB324"/>
  <c r="AC370"/>
  <c r="AD374"/>
  <c r="AE379"/>
  <c r="AC436"/>
  <c r="AB473"/>
  <c r="AD504"/>
  <c r="AB542"/>
  <c r="AC576"/>
  <c r="AD580"/>
  <c r="AB641"/>
  <c r="AD658"/>
  <c r="AD600"/>
  <c r="AC497"/>
  <c r="AC127"/>
  <c r="AC201"/>
  <c r="AE219"/>
  <c r="AE92"/>
  <c r="AB284"/>
  <c r="AE307"/>
  <c r="AE340"/>
  <c r="AB368"/>
  <c r="AE380"/>
  <c r="AD426"/>
  <c r="AC471"/>
  <c r="AB535"/>
  <c r="AD546"/>
  <c r="AE548"/>
  <c r="AB588"/>
  <c r="AC593"/>
  <c r="AE636"/>
  <c r="AD477"/>
  <c r="AC22"/>
  <c r="AB519"/>
  <c r="AE598"/>
  <c r="AC123"/>
  <c r="AE170"/>
  <c r="AB191"/>
  <c r="AB225"/>
  <c r="AC260"/>
  <c r="AE267"/>
  <c r="AB288"/>
  <c r="AB95"/>
  <c r="AD322"/>
  <c r="AE326"/>
  <c r="AC393"/>
  <c r="AD396"/>
  <c r="AB419"/>
  <c r="AB455"/>
  <c r="AC459"/>
  <c r="AE469"/>
  <c r="AB481"/>
  <c r="AD61"/>
  <c r="AE538"/>
  <c r="AB571"/>
  <c r="AC578"/>
  <c r="AD584"/>
  <c r="AE591"/>
  <c r="AB652"/>
  <c r="AC510"/>
  <c r="AE309"/>
  <c r="AB155"/>
  <c r="AB69"/>
  <c r="AD344"/>
  <c r="AC409"/>
  <c r="AD422"/>
  <c r="AC559"/>
  <c r="AE583"/>
  <c r="AE382"/>
  <c r="AE332"/>
  <c r="AE653"/>
  <c r="AB569"/>
  <c r="AE550"/>
  <c r="AB115"/>
  <c r="AD186"/>
  <c r="AC282"/>
  <c r="AD328"/>
  <c r="AE424"/>
  <c r="AB456"/>
  <c r="AC656"/>
  <c r="AD10"/>
  <c r="AE126"/>
  <c r="AE195"/>
  <c r="AC222"/>
  <c r="AC285"/>
  <c r="AB343"/>
  <c r="AE356"/>
  <c r="AE485"/>
  <c r="AC158"/>
  <c r="AB510"/>
  <c r="AC643"/>
  <c r="AE179"/>
  <c r="AB147"/>
  <c r="AC197"/>
  <c r="AB160"/>
  <c r="AC165"/>
  <c r="AD172"/>
  <c r="AE177"/>
  <c r="AB221"/>
  <c r="AC232"/>
  <c r="AC283"/>
  <c r="AE312"/>
  <c r="AB336"/>
  <c r="AC344"/>
  <c r="AD348"/>
  <c r="AE350"/>
  <c r="AB409"/>
  <c r="AC422"/>
  <c r="AC533"/>
  <c r="AD107"/>
  <c r="AE537"/>
  <c r="AB559"/>
  <c r="AC565"/>
  <c r="AD583"/>
  <c r="AE589"/>
  <c r="AC28"/>
  <c r="AD403"/>
  <c r="AC58"/>
  <c r="AD382"/>
  <c r="AC224"/>
  <c r="AB564"/>
  <c r="AC632"/>
  <c r="AD635"/>
  <c r="AE113"/>
  <c r="AB130"/>
  <c r="AD138"/>
  <c r="AB166"/>
  <c r="AE184"/>
  <c r="AB202"/>
  <c r="AB229"/>
  <c r="AD236"/>
  <c r="AC265"/>
  <c r="AD300"/>
  <c r="AB321"/>
  <c r="AC324"/>
  <c r="AD370"/>
  <c r="AE400"/>
  <c r="AB423"/>
  <c r="AB468"/>
  <c r="AC473"/>
  <c r="AB494"/>
  <c r="AC542"/>
  <c r="AE544"/>
  <c r="AE580"/>
  <c r="AB604"/>
  <c r="AC606"/>
  <c r="AD36"/>
  <c r="AC641"/>
  <c r="AD653"/>
  <c r="AE658"/>
  <c r="AB575"/>
  <c r="AB657"/>
  <c r="AC664"/>
  <c r="AC96"/>
  <c r="AD550"/>
  <c r="AC294"/>
  <c r="AE397"/>
  <c r="AB43"/>
  <c r="AC323"/>
  <c r="AB78"/>
  <c r="AB127"/>
  <c r="AB173"/>
  <c r="AC186"/>
  <c r="AD201"/>
  <c r="AE215"/>
  <c r="AD250"/>
  <c r="AB282"/>
  <c r="AC328"/>
  <c r="AE337"/>
  <c r="AB363"/>
  <c r="AE375"/>
  <c r="AD424"/>
  <c r="AB461"/>
  <c r="AD471"/>
  <c r="AB531"/>
  <c r="AC535"/>
  <c r="AE546"/>
  <c r="AB572"/>
  <c r="AD593"/>
  <c r="AB656"/>
  <c r="AD634"/>
  <c r="AE90"/>
  <c r="AB154"/>
  <c r="AC91"/>
  <c r="AD22"/>
  <c r="AB503"/>
  <c r="AD528"/>
  <c r="AE54"/>
  <c r="AC121"/>
  <c r="AE164"/>
  <c r="AD195"/>
  <c r="AB222"/>
  <c r="AD228"/>
  <c r="AD260"/>
  <c r="AB285"/>
  <c r="AC288"/>
  <c r="AD291"/>
  <c r="AE297"/>
  <c r="AC95"/>
  <c r="AE322"/>
  <c r="AD356"/>
  <c r="AC390"/>
  <c r="AD421"/>
  <c r="AE428"/>
  <c r="AD459"/>
  <c r="AE467"/>
  <c r="AC481"/>
  <c r="AD485"/>
  <c r="AE61"/>
  <c r="AB563"/>
  <c r="AC571"/>
  <c r="AD578"/>
  <c r="AE584"/>
  <c r="AC652"/>
  <c r="AD659"/>
  <c r="Z180"/>
  <c r="Z582"/>
  <c r="AB44"/>
  <c r="AE480"/>
  <c r="AB496"/>
  <c r="AB573"/>
  <c r="AD375"/>
  <c r="AC210"/>
  <c r="AD134"/>
  <c r="AD252"/>
  <c r="AE365"/>
  <c r="AC444"/>
  <c r="AD120"/>
  <c r="AC238"/>
  <c r="AD304"/>
  <c r="AC600"/>
  <c r="AE34"/>
  <c r="AE259"/>
  <c r="AC426"/>
  <c r="AB634"/>
  <c r="AB129"/>
  <c r="AD469"/>
  <c r="AC517"/>
  <c r="AD470"/>
  <c r="AB116"/>
  <c r="AD258"/>
  <c r="AB312"/>
  <c r="AC431"/>
  <c r="AD437"/>
  <c r="AB488"/>
  <c r="AD507"/>
  <c r="AD213"/>
  <c r="AE146"/>
  <c r="AD597"/>
  <c r="AE125"/>
  <c r="AB140"/>
  <c r="AC187"/>
  <c r="AE194"/>
  <c r="AC216"/>
  <c r="AE223"/>
  <c r="AB238"/>
  <c r="AD251"/>
  <c r="AB276"/>
  <c r="AB302"/>
  <c r="AC304"/>
  <c r="AD306"/>
  <c r="AE310"/>
  <c r="AD386"/>
  <c r="AC442"/>
  <c r="AB504"/>
  <c r="AD526"/>
  <c r="AC582"/>
  <c r="AC613"/>
  <c r="AD619"/>
  <c r="AC662"/>
  <c r="AB600"/>
  <c r="AD34"/>
  <c r="AE157"/>
  <c r="AB426"/>
  <c r="AE450"/>
  <c r="AB479"/>
  <c r="AD513"/>
  <c r="AC548"/>
  <c r="AE558"/>
  <c r="AD638"/>
  <c r="AC292"/>
  <c r="AD136"/>
  <c r="AB200"/>
  <c r="AB233"/>
  <c r="AE240"/>
  <c r="AD271"/>
  <c r="AE303"/>
  <c r="AB360"/>
  <c r="AB396"/>
  <c r="AE411"/>
  <c r="AE441"/>
  <c r="AC469"/>
  <c r="AE609"/>
  <c r="Z662"/>
  <c r="AC311"/>
  <c r="AD243"/>
  <c r="AE647"/>
  <c r="AC180"/>
  <c r="AC89"/>
  <c r="AB52"/>
  <c r="AB364"/>
  <c r="AC501"/>
  <c r="AD611"/>
  <c r="AB581"/>
  <c r="AE55"/>
  <c r="AD299"/>
  <c r="AC334"/>
  <c r="AB415"/>
  <c r="AB464"/>
  <c r="AC85"/>
  <c r="AE298"/>
  <c r="AC432"/>
  <c r="AB239"/>
  <c r="AE258"/>
  <c r="AB637"/>
  <c r="AD647"/>
  <c r="AB635"/>
  <c r="AD187"/>
  <c r="AB89"/>
  <c r="AB270"/>
  <c r="AC302"/>
  <c r="AC374"/>
  <c r="AC504"/>
  <c r="AE335"/>
  <c r="AC141"/>
  <c r="AB644"/>
  <c r="AE523"/>
  <c r="AB134"/>
  <c r="AD149"/>
  <c r="AE275"/>
  <c r="AC316"/>
  <c r="AB431"/>
  <c r="AC437"/>
  <c r="AE452"/>
  <c r="AE518"/>
  <c r="AC549"/>
  <c r="AE557"/>
  <c r="AB372"/>
  <c r="AC597"/>
  <c r="AE361"/>
  <c r="AD493"/>
  <c r="AE106"/>
  <c r="AC120"/>
  <c r="AD125"/>
  <c r="AD194"/>
  <c r="AD223"/>
  <c r="AC251"/>
  <c r="AE257"/>
  <c r="AC306"/>
  <c r="AD310"/>
  <c r="AE313"/>
  <c r="AB379"/>
  <c r="AC386"/>
  <c r="AE391"/>
  <c r="AE420"/>
  <c r="AB442"/>
  <c r="AC451"/>
  <c r="AD453"/>
  <c r="AE465"/>
  <c r="AC526"/>
  <c r="AD530"/>
  <c r="AE534"/>
  <c r="AB582"/>
  <c r="AC586"/>
  <c r="AD590"/>
  <c r="AB613"/>
  <c r="AD111"/>
  <c r="AE630"/>
  <c r="AB612"/>
  <c r="AC335"/>
  <c r="AC55"/>
  <c r="AE654"/>
  <c r="AC151"/>
  <c r="AB307"/>
  <c r="AB340"/>
  <c r="AB380"/>
  <c r="AD450"/>
  <c r="AB548"/>
  <c r="AD558"/>
  <c r="AC645"/>
  <c r="AB48"/>
  <c r="AC483"/>
  <c r="AE618"/>
  <c r="AB292"/>
  <c r="AB598"/>
  <c r="AB170"/>
  <c r="AC237"/>
  <c r="AE277"/>
  <c r="AB326"/>
  <c r="AD441"/>
  <c r="AE475"/>
  <c r="AB538"/>
  <c r="AE552"/>
  <c r="AB591"/>
  <c r="AC605"/>
  <c r="Z125"/>
  <c r="Z613"/>
  <c r="AE517"/>
  <c r="AD432"/>
  <c r="AC239"/>
  <c r="AE252"/>
  <c r="AC466"/>
  <c r="AE547"/>
  <c r="AC637"/>
  <c r="AC403"/>
  <c r="AE662"/>
  <c r="AC587"/>
  <c r="AE293"/>
  <c r="AD141"/>
  <c r="AC536"/>
  <c r="AE235"/>
  <c r="AB352"/>
  <c r="AE46"/>
  <c r="AB311"/>
  <c r="AE470"/>
  <c r="AB114"/>
  <c r="AC488"/>
  <c r="AB84"/>
  <c r="AC66"/>
  <c r="AB180"/>
  <c r="AD216"/>
  <c r="AB436"/>
  <c r="AD480"/>
  <c r="AB576"/>
  <c r="AE619"/>
  <c r="AB137"/>
  <c r="AE151"/>
  <c r="AB334"/>
  <c r="AE347"/>
  <c r="AE513"/>
  <c r="AC477"/>
  <c r="AC366"/>
  <c r="AC396"/>
  <c r="AE472"/>
  <c r="AE355"/>
  <c r="AC644"/>
  <c r="AE21"/>
  <c r="AB458"/>
  <c r="AD182"/>
  <c r="AC484"/>
  <c r="AC149"/>
  <c r="AE160"/>
  <c r="AB316"/>
  <c r="AE336"/>
  <c r="AB507"/>
  <c r="AD518"/>
  <c r="AB549"/>
  <c r="AD557"/>
  <c r="AB608"/>
  <c r="AC610"/>
  <c r="AE234"/>
  <c r="AB213"/>
  <c r="AD592"/>
  <c r="AD361"/>
  <c r="AE130"/>
  <c r="AB152"/>
  <c r="AD163"/>
  <c r="AE202"/>
  <c r="AE229"/>
  <c r="AD257"/>
  <c r="AC286"/>
  <c r="AD313"/>
  <c r="AE321"/>
  <c r="AD391"/>
  <c r="AB414"/>
  <c r="AB451"/>
  <c r="AC453"/>
  <c r="AE494"/>
  <c r="AC530"/>
  <c r="AD534"/>
  <c r="AB586"/>
  <c r="AC590"/>
  <c r="AE604"/>
  <c r="AC111"/>
  <c r="AC26"/>
  <c r="AE43"/>
  <c r="AE78"/>
  <c r="AE173"/>
  <c r="AC226"/>
  <c r="AC23"/>
  <c r="AC349"/>
  <c r="AB383"/>
  <c r="AE461"/>
  <c r="AD520"/>
  <c r="AE572"/>
  <c r="AD159"/>
  <c r="AC357"/>
  <c r="AB483"/>
  <c r="AE212"/>
  <c r="AE503"/>
  <c r="AB136"/>
  <c r="AD143"/>
  <c r="AC183"/>
  <c r="AB237"/>
  <c r="AB338"/>
  <c r="AC99"/>
  <c r="AB373"/>
  <c r="AC411"/>
  <c r="AD413"/>
  <c r="AC474"/>
  <c r="AC543"/>
  <c r="AD552"/>
  <c r="AE563"/>
  <c r="AB605"/>
  <c r="Z495"/>
  <c r="Z575"/>
  <c r="Z223"/>
  <c r="Z440"/>
  <c r="Z235"/>
  <c r="AC583"/>
  <c r="AE515"/>
  <c r="AB323"/>
  <c r="AB186"/>
  <c r="AC424"/>
  <c r="AD297"/>
  <c r="Z393"/>
  <c r="AB309"/>
  <c r="AC350"/>
  <c r="AE190"/>
  <c r="AE218"/>
  <c r="AD342"/>
  <c r="AD515"/>
  <c r="AB36"/>
  <c r="AC253"/>
  <c r="AE438"/>
  <c r="AE556"/>
  <c r="AD131"/>
  <c r="AC164"/>
  <c r="AD205"/>
  <c r="AE301"/>
  <c r="AD492"/>
  <c r="Z387"/>
  <c r="Y387"/>
  <c r="AC150"/>
  <c r="AC74"/>
  <c r="AB432"/>
  <c r="AE57"/>
  <c r="AC599"/>
  <c r="AE660"/>
  <c r="AB120"/>
  <c r="AD279"/>
  <c r="AC412"/>
  <c r="AD482"/>
  <c r="AC515"/>
  <c r="AE560"/>
  <c r="AB55"/>
  <c r="AD314"/>
  <c r="AD347"/>
  <c r="AD438"/>
  <c r="AD556"/>
  <c r="AC48"/>
  <c r="AD101"/>
  <c r="AD633"/>
  <c r="AE139"/>
  <c r="AB164"/>
  <c r="AE378"/>
  <c r="AD439"/>
  <c r="Z298"/>
  <c r="Z472"/>
  <c r="Z541"/>
  <c r="AB150"/>
  <c r="AE577"/>
  <c r="AB74"/>
  <c r="AD532"/>
  <c r="AC470"/>
  <c r="AD57"/>
  <c r="AE69"/>
  <c r="AB252"/>
  <c r="AC258"/>
  <c r="AD266"/>
  <c r="AE330"/>
  <c r="AC365"/>
  <c r="AD376"/>
  <c r="AE392"/>
  <c r="AD446"/>
  <c r="AD514"/>
  <c r="AB547"/>
  <c r="AD555"/>
  <c r="AB599"/>
  <c r="AE617"/>
  <c r="AB647"/>
  <c r="AD660"/>
  <c r="AB119"/>
  <c r="AD367"/>
  <c r="AE592"/>
  <c r="AC103"/>
  <c r="AE72"/>
  <c r="AB509"/>
  <c r="AD626"/>
  <c r="AC462"/>
  <c r="AC122"/>
  <c r="AE128"/>
  <c r="AD156"/>
  <c r="AB187"/>
  <c r="AC190"/>
  <c r="AE198"/>
  <c r="AB216"/>
  <c r="AC218"/>
  <c r="AE227"/>
  <c r="AD255"/>
  <c r="AC279"/>
  <c r="AE289"/>
  <c r="AB304"/>
  <c r="AB342"/>
  <c r="AC345"/>
  <c r="AD351"/>
  <c r="AE354"/>
  <c r="AB412"/>
  <c r="AD417"/>
  <c r="AB480"/>
  <c r="AC482"/>
  <c r="AE491"/>
  <c r="AB515"/>
  <c r="AD560"/>
  <c r="AE568"/>
  <c r="AE594"/>
  <c r="AC619"/>
  <c r="AB662"/>
  <c r="AE569"/>
  <c r="AE640"/>
  <c r="AE389"/>
  <c r="AC29"/>
  <c r="AE623"/>
  <c r="AC511"/>
  <c r="AE124"/>
  <c r="AB395"/>
  <c r="AC34"/>
  <c r="AC220"/>
  <c r="AC259"/>
  <c r="AC314"/>
  <c r="AE318"/>
  <c r="AC347"/>
  <c r="AD385"/>
  <c r="AB430"/>
  <c r="AC438"/>
  <c r="AE456"/>
  <c r="AD516"/>
  <c r="AC556"/>
  <c r="AE561"/>
  <c r="AC638"/>
  <c r="AE649"/>
  <c r="AB427"/>
  <c r="AC178"/>
  <c r="AE135"/>
  <c r="AD512"/>
  <c r="AC101"/>
  <c r="AE104"/>
  <c r="AC633"/>
  <c r="AE118"/>
  <c r="AB131"/>
  <c r="AD139"/>
  <c r="AC174"/>
  <c r="AE185"/>
  <c r="AB205"/>
  <c r="AC209"/>
  <c r="AE217"/>
  <c r="AB235"/>
  <c r="AD240"/>
  <c r="AC271"/>
  <c r="AB298"/>
  <c r="AC301"/>
  <c r="AD303"/>
  <c r="AE305"/>
  <c r="AE343"/>
  <c r="AB369"/>
  <c r="AD378"/>
  <c r="AB46"/>
  <c r="AC439"/>
  <c r="AE445"/>
  <c r="AC472"/>
  <c r="AB492"/>
  <c r="AC495"/>
  <c r="AD498"/>
  <c r="AE502"/>
  <c r="Z194"/>
  <c r="Z504"/>
  <c r="AB28"/>
  <c r="AC382"/>
  <c r="AE412"/>
  <c r="AB328"/>
  <c r="Z317"/>
  <c r="Z481"/>
  <c r="Y96"/>
  <c r="AC429"/>
  <c r="AD599"/>
  <c r="AE103"/>
  <c r="AE122"/>
  <c r="AC184"/>
  <c r="AC544"/>
  <c r="AC62"/>
  <c r="AC215"/>
  <c r="AC375"/>
  <c r="AD430"/>
  <c r="AB126"/>
  <c r="AB291"/>
  <c r="AC428"/>
  <c r="AC134"/>
  <c r="AE266"/>
  <c r="AB350"/>
  <c r="AB429"/>
  <c r="AC509"/>
  <c r="AC113"/>
  <c r="AD190"/>
  <c r="AD218"/>
  <c r="AE255"/>
  <c r="AE351"/>
  <c r="AB374"/>
  <c r="AE417"/>
  <c r="AE554"/>
  <c r="AC395"/>
  <c r="AB299"/>
  <c r="AC430"/>
  <c r="AE516"/>
  <c r="AB54"/>
  <c r="AC298"/>
  <c r="AB467"/>
  <c r="AE498"/>
  <c r="Z635"/>
  <c r="Z138"/>
  <c r="Z89"/>
  <c r="Z236"/>
  <c r="Z332"/>
  <c r="Z156"/>
  <c r="Z255"/>
  <c r="Z286"/>
  <c r="Z310"/>
  <c r="Z388"/>
  <c r="Z420"/>
  <c r="Z491"/>
  <c r="Z534"/>
  <c r="Z570"/>
  <c r="Z604"/>
  <c r="Z631"/>
  <c r="Z369"/>
  <c r="Z657"/>
  <c r="Z148"/>
  <c r="Z188"/>
  <c r="Z222"/>
  <c r="Z254"/>
  <c r="Z285"/>
  <c r="Y294"/>
  <c r="AC27"/>
  <c r="AD577"/>
  <c r="AC532"/>
  <c r="AE147"/>
  <c r="AB470"/>
  <c r="AD523"/>
  <c r="AE566"/>
  <c r="AD155"/>
  <c r="AE221"/>
  <c r="AB258"/>
  <c r="AC266"/>
  <c r="AD275"/>
  <c r="AE281"/>
  <c r="AD330"/>
  <c r="AB365"/>
  <c r="AC376"/>
  <c r="AD392"/>
  <c r="AB437"/>
  <c r="AC446"/>
  <c r="AD452"/>
  <c r="AE457"/>
  <c r="AC514"/>
  <c r="AE522"/>
  <c r="AD617"/>
  <c r="AC660"/>
  <c r="AE16"/>
  <c r="AC146"/>
  <c r="AD72"/>
  <c r="AB597"/>
  <c r="AC626"/>
  <c r="AE132"/>
  <c r="AD106"/>
  <c r="AE564"/>
  <c r="AB122"/>
  <c r="AC125"/>
  <c r="AD128"/>
  <c r="AE166"/>
  <c r="AB190"/>
  <c r="AC194"/>
  <c r="AD198"/>
  <c r="AC223"/>
  <c r="AD227"/>
  <c r="AB251"/>
  <c r="AE261"/>
  <c r="AD289"/>
  <c r="AB306"/>
  <c r="AC310"/>
  <c r="AC351"/>
  <c r="AD354"/>
  <c r="AE359"/>
  <c r="AB386"/>
  <c r="AC417"/>
  <c r="AD420"/>
  <c r="AE423"/>
  <c r="AD465"/>
  <c r="AE468"/>
  <c r="AD491"/>
  <c r="AB526"/>
  <c r="AE540"/>
  <c r="AC560"/>
  <c r="AD568"/>
  <c r="AE570"/>
  <c r="AD594"/>
  <c r="AB619"/>
  <c r="AD630"/>
  <c r="AC554"/>
  <c r="AE575"/>
  <c r="AD640"/>
  <c r="AE657"/>
  <c r="AB335"/>
  <c r="AE12"/>
  <c r="AC616"/>
  <c r="AB34"/>
  <c r="AC109"/>
  <c r="AE115"/>
  <c r="AB151"/>
  <c r="AC157"/>
  <c r="AB220"/>
  <c r="AB259"/>
  <c r="AD280"/>
  <c r="AB314"/>
  <c r="AD318"/>
  <c r="AB347"/>
  <c r="AD353"/>
  <c r="AC385"/>
  <c r="AE410"/>
  <c r="AC450"/>
  <c r="AD456"/>
  <c r="AB513"/>
  <c r="AE531"/>
  <c r="AB556"/>
  <c r="AD561"/>
  <c r="AB638"/>
  <c r="AD649"/>
  <c r="AC30"/>
  <c r="AE529"/>
  <c r="AB178"/>
  <c r="AD135"/>
  <c r="AE154"/>
  <c r="AB101"/>
  <c r="AC449"/>
  <c r="AD104"/>
  <c r="AB633"/>
  <c r="AD118"/>
  <c r="AC139"/>
  <c r="AE148"/>
  <c r="AB174"/>
  <c r="AD185"/>
  <c r="AB209"/>
  <c r="AD217"/>
  <c r="AC240"/>
  <c r="AE254"/>
  <c r="AB271"/>
  <c r="AC303"/>
  <c r="AD305"/>
  <c r="AE308"/>
  <c r="AD343"/>
  <c r="AC378"/>
  <c r="AE387"/>
  <c r="AB439"/>
  <c r="AD445"/>
  <c r="AB472"/>
  <c r="AB495"/>
  <c r="AC498"/>
  <c r="AD502"/>
  <c r="AE505"/>
  <c r="AC609"/>
  <c r="AD615"/>
  <c r="AE627"/>
  <c r="Z400"/>
  <c r="Z399"/>
  <c r="AE150"/>
  <c r="AB344"/>
  <c r="AB422"/>
  <c r="AE599"/>
  <c r="AD428"/>
  <c r="Z598"/>
  <c r="Z419"/>
  <c r="AC381"/>
  <c r="AD74"/>
  <c r="AB583"/>
  <c r="AD509"/>
  <c r="AE462"/>
  <c r="AE279"/>
  <c r="AB300"/>
  <c r="AC400"/>
  <c r="AD395"/>
  <c r="AC337"/>
  <c r="AB424"/>
  <c r="AE638"/>
  <c r="AD427"/>
  <c r="AE178"/>
  <c r="AE101"/>
  <c r="AB528"/>
  <c r="AB421"/>
  <c r="Z308"/>
  <c r="Y12"/>
  <c r="AB243"/>
  <c r="AD365"/>
  <c r="AE446"/>
  <c r="AC547"/>
  <c r="AD462"/>
  <c r="AD122"/>
  <c r="AE156"/>
  <c r="AB184"/>
  <c r="AC342"/>
  <c r="AB400"/>
  <c r="AC480"/>
  <c r="AE616"/>
  <c r="AE109"/>
  <c r="AB141"/>
  <c r="AB215"/>
  <c r="AB253"/>
  <c r="AB337"/>
  <c r="AB375"/>
  <c r="AE30"/>
  <c r="AB90"/>
  <c r="AE512"/>
  <c r="AE648"/>
  <c r="AC205"/>
  <c r="AD301"/>
  <c r="AC369"/>
  <c r="AC492"/>
  <c r="Z529"/>
  <c r="Z121"/>
  <c r="Z356"/>
  <c r="Z640"/>
  <c r="Z455"/>
  <c r="Z521"/>
  <c r="Z587"/>
  <c r="Y323"/>
  <c r="Y55"/>
  <c r="AC523"/>
  <c r="AE650"/>
  <c r="AB149"/>
  <c r="AE165"/>
  <c r="AE232"/>
  <c r="AB266"/>
  <c r="AC275"/>
  <c r="AD281"/>
  <c r="AE283"/>
  <c r="AB376"/>
  <c r="AC392"/>
  <c r="AB446"/>
  <c r="AC452"/>
  <c r="AD457"/>
  <c r="AE463"/>
  <c r="AB514"/>
  <c r="AC518"/>
  <c r="AD522"/>
  <c r="AE533"/>
  <c r="AC557"/>
  <c r="AE565"/>
  <c r="AB660"/>
  <c r="AD234"/>
  <c r="AB367"/>
  <c r="AD16"/>
  <c r="AE28"/>
  <c r="AB626"/>
  <c r="AC361"/>
  <c r="AD132"/>
  <c r="AC106"/>
  <c r="AB125"/>
  <c r="AC128"/>
  <c r="AD130"/>
  <c r="AE133"/>
  <c r="AB194"/>
  <c r="AC198"/>
  <c r="AD202"/>
  <c r="AE206"/>
  <c r="AB223"/>
  <c r="AD229"/>
  <c r="AE52"/>
  <c r="AC257"/>
  <c r="AD261"/>
  <c r="AE44"/>
  <c r="AB310"/>
  <c r="AC313"/>
  <c r="AD359"/>
  <c r="AE364"/>
  <c r="AC391"/>
  <c r="AC420"/>
  <c r="AD423"/>
  <c r="AE41"/>
  <c r="AB453"/>
  <c r="AC465"/>
  <c r="AE473"/>
  <c r="AD494"/>
  <c r="AE496"/>
  <c r="AB530"/>
  <c r="AC534"/>
  <c r="AD540"/>
  <c r="AE542"/>
  <c r="AC568"/>
  <c r="AD570"/>
  <c r="AE573"/>
  <c r="AB590"/>
  <c r="AB111"/>
  <c r="AC630"/>
  <c r="AE641"/>
  <c r="AE581"/>
  <c r="AC389"/>
  <c r="AE96"/>
  <c r="AD12"/>
  <c r="AB623"/>
  <c r="AE294"/>
  <c r="AD43"/>
  <c r="AC460"/>
  <c r="AD78"/>
  <c r="AC654"/>
  <c r="AE127"/>
  <c r="AB157"/>
  <c r="AE244"/>
  <c r="AC280"/>
  <c r="AE284"/>
  <c r="AC318"/>
  <c r="AC353"/>
  <c r="AE368"/>
  <c r="AD410"/>
  <c r="AE415"/>
  <c r="AB450"/>
  <c r="AD461"/>
  <c r="AE464"/>
  <c r="AC520"/>
  <c r="AB558"/>
  <c r="AC561"/>
  <c r="AE588"/>
  <c r="AC649"/>
  <c r="AE663"/>
  <c r="AB30"/>
  <c r="AD529"/>
  <c r="AE10"/>
  <c r="AE91"/>
  <c r="AB512"/>
  <c r="AD212"/>
  <c r="AC104"/>
  <c r="AE519"/>
  <c r="AE123"/>
  <c r="AB139"/>
  <c r="AD148"/>
  <c r="AC185"/>
  <c r="AE191"/>
  <c r="AC217"/>
  <c r="AE225"/>
  <c r="AB240"/>
  <c r="AD254"/>
  <c r="AC277"/>
  <c r="AB303"/>
  <c r="AC305"/>
  <c r="AD308"/>
  <c r="AE95"/>
  <c r="AE352"/>
  <c r="AB378"/>
  <c r="AD387"/>
  <c r="AB441"/>
  <c r="AC445"/>
  <c r="AE455"/>
  <c r="AC475"/>
  <c r="AE481"/>
  <c r="AB498"/>
  <c r="AC502"/>
  <c r="AD505"/>
  <c r="AE521"/>
  <c r="AC552"/>
  <c r="AD563"/>
  <c r="AE571"/>
  <c r="AB609"/>
  <c r="AC615"/>
  <c r="AD627"/>
  <c r="Z351"/>
  <c r="Z476"/>
  <c r="Y554"/>
  <c r="AD184"/>
  <c r="AC653"/>
  <c r="AC356"/>
  <c r="AC485"/>
  <c r="Z292"/>
  <c r="Z554"/>
  <c r="AB382"/>
  <c r="AC333"/>
  <c r="AE152"/>
  <c r="AE345"/>
  <c r="AD412"/>
  <c r="AE482"/>
  <c r="AB653"/>
  <c r="AE29"/>
  <c r="AD55"/>
  <c r="AE645"/>
  <c r="AB195"/>
  <c r="AB228"/>
  <c r="AC297"/>
  <c r="AD369"/>
  <c r="AB485"/>
  <c r="AB659"/>
  <c r="AE27"/>
  <c r="AE532"/>
  <c r="AC252"/>
  <c r="AE376"/>
  <c r="AE514"/>
  <c r="AE555"/>
  <c r="AC647"/>
  <c r="AD103"/>
  <c r="AE626"/>
  <c r="AD345"/>
  <c r="AB611"/>
  <c r="AC293"/>
  <c r="AD29"/>
  <c r="AB62"/>
  <c r="AD220"/>
  <c r="AD259"/>
  <c r="AE385"/>
  <c r="AD178"/>
  <c r="AE449"/>
  <c r="AC131"/>
  <c r="AD174"/>
  <c r="AD209"/>
  <c r="AC235"/>
  <c r="AB297"/>
  <c r="AC46"/>
  <c r="AD472"/>
  <c r="AD495"/>
  <c r="Z465"/>
  <c r="Z346"/>
  <c r="Z627"/>
  <c r="AC355"/>
  <c r="AD158"/>
  <c r="AE602"/>
  <c r="AC21"/>
  <c r="AD643"/>
  <c r="AB182"/>
  <c r="AD197"/>
  <c r="AB523"/>
  <c r="AC566"/>
  <c r="AD650"/>
  <c r="AC160"/>
  <c r="AD165"/>
  <c r="AE172"/>
  <c r="AD232"/>
  <c r="AB275"/>
  <c r="AC281"/>
  <c r="AD283"/>
  <c r="AC336"/>
  <c r="AE348"/>
  <c r="AE425"/>
  <c r="AB452"/>
  <c r="AD463"/>
  <c r="AB518"/>
  <c r="AD533"/>
  <c r="AB557"/>
  <c r="AD565"/>
  <c r="AD189"/>
  <c r="AE84"/>
  <c r="AC16"/>
  <c r="AD58"/>
  <c r="AB361"/>
  <c r="AC132"/>
  <c r="AD224"/>
  <c r="AE263"/>
  <c r="AD632"/>
  <c r="AC130"/>
  <c r="AE138"/>
  <c r="AB163"/>
  <c r="AC202"/>
  <c r="AD206"/>
  <c r="AC229"/>
  <c r="AE236"/>
  <c r="AB257"/>
  <c r="AD265"/>
  <c r="AE270"/>
  <c r="AB313"/>
  <c r="AC321"/>
  <c r="AD324"/>
  <c r="AC359"/>
  <c r="AE370"/>
  <c r="AB391"/>
  <c r="AB420"/>
  <c r="AE436"/>
  <c r="AB465"/>
  <c r="AE77"/>
  <c r="AC494"/>
  <c r="AB534"/>
  <c r="AC540"/>
  <c r="AB568"/>
  <c r="AE576"/>
  <c r="AC604"/>
  <c r="AB630"/>
  <c r="AD641"/>
  <c r="AD96"/>
  <c r="AC623"/>
  <c r="AD294"/>
  <c r="AC78"/>
  <c r="AE497"/>
  <c r="AB654"/>
  <c r="AD127"/>
  <c r="AC173"/>
  <c r="AE201"/>
  <c r="AD244"/>
  <c r="AB280"/>
  <c r="AD284"/>
  <c r="AE295"/>
  <c r="AB318"/>
  <c r="AB353"/>
  <c r="AD368"/>
  <c r="AE371"/>
  <c r="AC410"/>
  <c r="AC461"/>
  <c r="AE471"/>
  <c r="AB520"/>
  <c r="AD535"/>
  <c r="AC572"/>
  <c r="AD588"/>
  <c r="AE593"/>
  <c r="AB649"/>
  <c r="AD663"/>
  <c r="AE634"/>
  <c r="AB159"/>
  <c r="AB135"/>
  <c r="AC154"/>
  <c r="AD91"/>
  <c r="AE22"/>
  <c r="AC212"/>
  <c r="AC503"/>
  <c r="AC118"/>
  <c r="AB121"/>
  <c r="AB143"/>
  <c r="AC148"/>
  <c r="AE161"/>
  <c r="AD191"/>
  <c r="AD225"/>
  <c r="AC254"/>
  <c r="AE260"/>
  <c r="AB277"/>
  <c r="AD288"/>
  <c r="AC308"/>
  <c r="AD95"/>
  <c r="AE317"/>
  <c r="AC387"/>
  <c r="AE393"/>
  <c r="AB413"/>
  <c r="AD455"/>
  <c r="AE459"/>
  <c r="AB475"/>
  <c r="AD481"/>
  <c r="AC505"/>
  <c r="AD521"/>
  <c r="AE527"/>
  <c r="AB552"/>
  <c r="AC563"/>
  <c r="AD571"/>
  <c r="AE578"/>
  <c r="AB615"/>
  <c r="AC627"/>
  <c r="Z382"/>
  <c r="Z626"/>
  <c r="Y44"/>
  <c r="Z478"/>
  <c r="Z505"/>
  <c r="Z552"/>
  <c r="Z584"/>
  <c r="AC394"/>
  <c r="AD173"/>
  <c r="AB201"/>
  <c r="AB250"/>
  <c r="AD307"/>
  <c r="AD380"/>
  <c r="AC456"/>
  <c r="AE535"/>
  <c r="AD572"/>
  <c r="AB210"/>
  <c r="AB22"/>
  <c r="AB85"/>
  <c r="AE633"/>
  <c r="AB118"/>
  <c r="AE136"/>
  <c r="AE174"/>
  <c r="AE209"/>
  <c r="AE237"/>
  <c r="AE288"/>
  <c r="AC322"/>
  <c r="AE390"/>
  <c r="AB411"/>
  <c r="AC467"/>
  <c r="AE495"/>
  <c r="AE600"/>
  <c r="AC550"/>
  <c r="AD479"/>
  <c r="AC558"/>
  <c r="AE656"/>
  <c r="AE427"/>
  <c r="AE48"/>
  <c r="AE292"/>
  <c r="AD54"/>
  <c r="AD129"/>
  <c r="AC161"/>
  <c r="AD164"/>
  <c r="AC195"/>
  <c r="AD200"/>
  <c r="AD233"/>
  <c r="AD277"/>
  <c r="AB301"/>
  <c r="AD360"/>
  <c r="AC441"/>
  <c r="AD475"/>
  <c r="AB521"/>
  <c r="AE460"/>
  <c r="AC115"/>
  <c r="AD157"/>
  <c r="AB242"/>
  <c r="AE280"/>
  <c r="AC284"/>
  <c r="AB320"/>
  <c r="AE353"/>
  <c r="AC368"/>
  <c r="AE408"/>
  <c r="AE426"/>
  <c r="AC513"/>
  <c r="AE520"/>
  <c r="AE614"/>
  <c r="AD646"/>
  <c r="AB212"/>
  <c r="AB148"/>
  <c r="AC153"/>
  <c r="AB188"/>
  <c r="AC191"/>
  <c r="AC225"/>
  <c r="AC256"/>
  <c r="AE264"/>
  <c r="AC338"/>
  <c r="AE384"/>
  <c r="AB416"/>
  <c r="AD609"/>
  <c r="AE615"/>
  <c r="AB627"/>
  <c r="Z246"/>
  <c r="Z120"/>
  <c r="Z130"/>
  <c r="Z145"/>
  <c r="Z202"/>
  <c r="Z216"/>
  <c r="Z229"/>
  <c r="Z245"/>
  <c r="Z321"/>
  <c r="Z342"/>
  <c r="Z359"/>
  <c r="Z166"/>
  <c r="Z187"/>
  <c r="Z261"/>
  <c r="Z276"/>
  <c r="Z304"/>
  <c r="Z379"/>
  <c r="Z15"/>
  <c r="Z414"/>
  <c r="Z41"/>
  <c r="Z451"/>
  <c r="Z473"/>
  <c r="Z482"/>
  <c r="Z496"/>
  <c r="Z526"/>
  <c r="Z542"/>
  <c r="Z560"/>
  <c r="Z576"/>
  <c r="Z590"/>
  <c r="Z36"/>
  <c r="Z111"/>
  <c r="Z653"/>
  <c r="Z126"/>
  <c r="Z139"/>
  <c r="Z161"/>
  <c r="Z183"/>
  <c r="Z195"/>
  <c r="Z214"/>
  <c r="Z228"/>
  <c r="Z240"/>
  <c r="Z260"/>
  <c r="Z274"/>
  <c r="Z291"/>
  <c r="Z445"/>
  <c r="Z475"/>
  <c r="Z502"/>
  <c r="Z545"/>
  <c r="Z581"/>
  <c r="Z149"/>
  <c r="Z114"/>
  <c r="Z484"/>
  <c r="Z311"/>
  <c r="Z532"/>
  <c r="Z309"/>
  <c r="Z517"/>
  <c r="Z27"/>
  <c r="Z355"/>
  <c r="Z509"/>
  <c r="Z428"/>
  <c r="Z467"/>
  <c r="Z489"/>
  <c r="Z61"/>
  <c r="Z569"/>
  <c r="Z600"/>
  <c r="Z134"/>
  <c r="Z566"/>
  <c r="Z147"/>
  <c r="Z74"/>
  <c r="Z21"/>
  <c r="Z510"/>
  <c r="Y432"/>
  <c r="Y470"/>
  <c r="Y197"/>
  <c r="Y158"/>
  <c r="Z16"/>
  <c r="Z210"/>
  <c r="Z528"/>
  <c r="Z99"/>
  <c r="Z378"/>
  <c r="Z413"/>
  <c r="Z615"/>
  <c r="Z303"/>
  <c r="Z644"/>
  <c r="Y381"/>
  <c r="Z462"/>
  <c r="Z118"/>
  <c r="Z343"/>
  <c r="Z376"/>
  <c r="Z46"/>
  <c r="Z469"/>
  <c r="Z492"/>
  <c r="Z538"/>
  <c r="Z571"/>
  <c r="Z605"/>
  <c r="Z129"/>
  <c r="Z143"/>
  <c r="Z164"/>
  <c r="Z185"/>
  <c r="Z200"/>
  <c r="Z217"/>
  <c r="Z233"/>
  <c r="Z264"/>
  <c r="Z277"/>
  <c r="Z297"/>
  <c r="Y309"/>
  <c r="Z171"/>
  <c r="Z251"/>
  <c r="Z265"/>
  <c r="Z279"/>
  <c r="Z44"/>
  <c r="Z306"/>
  <c r="Z364"/>
  <c r="Z386"/>
  <c r="Z398"/>
  <c r="Z417"/>
  <c r="Z436"/>
  <c r="Z453"/>
  <c r="Z77"/>
  <c r="Z487"/>
  <c r="Z501"/>
  <c r="Z530"/>
  <c r="Z544"/>
  <c r="Z568"/>
  <c r="Z580"/>
  <c r="Z594"/>
  <c r="Z611"/>
  <c r="Z630"/>
  <c r="Z658"/>
  <c r="Z122"/>
  <c r="Z133"/>
  <c r="Z190"/>
  <c r="Z206"/>
  <c r="Z218"/>
  <c r="Z52"/>
  <c r="Z324"/>
  <c r="Z345"/>
  <c r="Z322"/>
  <c r="Z360"/>
  <c r="Z396"/>
  <c r="Z652"/>
  <c r="Z90"/>
  <c r="Z104"/>
  <c r="Z305"/>
  <c r="Z384"/>
  <c r="Z416"/>
  <c r="Z348"/>
  <c r="Z319"/>
  <c r="Z266"/>
  <c r="Z239"/>
  <c r="Z57"/>
  <c r="Z172"/>
  <c r="Z159"/>
  <c r="Y189"/>
  <c r="AB469"/>
  <c r="AE489"/>
  <c r="Z163"/>
  <c r="Z184"/>
  <c r="Z257"/>
  <c r="Z272"/>
  <c r="Z289"/>
  <c r="Z302"/>
  <c r="Z374"/>
  <c r="Z391"/>
  <c r="Z412"/>
  <c r="Z423"/>
  <c r="Z442"/>
  <c r="Z480"/>
  <c r="Z494"/>
  <c r="Z515"/>
  <c r="Z540"/>
  <c r="Z553"/>
  <c r="Z573"/>
  <c r="Z586"/>
  <c r="Z619"/>
  <c r="Z641"/>
  <c r="AD652"/>
  <c r="Z441"/>
  <c r="Z474"/>
  <c r="Z498"/>
  <c r="Z543"/>
  <c r="Z578"/>
  <c r="Z435"/>
  <c r="Z381"/>
  <c r="Z26"/>
  <c r="Z365"/>
  <c r="Z344"/>
  <c r="Z316"/>
  <c r="Z283"/>
  <c r="Z258"/>
  <c r="Z232"/>
  <c r="Z204"/>
  <c r="Z165"/>
  <c r="Z144"/>
  <c r="Z650"/>
  <c r="Z470"/>
  <c r="Z197"/>
  <c r="Z458"/>
  <c r="Z645"/>
  <c r="Z664"/>
  <c r="Z136"/>
  <c r="Z153"/>
  <c r="Z174"/>
  <c r="Z191"/>
  <c r="Z209"/>
  <c r="Z225"/>
  <c r="Z237"/>
  <c r="Z256"/>
  <c r="Z271"/>
  <c r="Z288"/>
  <c r="Z338"/>
  <c r="Z373"/>
  <c r="Z411"/>
  <c r="Z612"/>
  <c r="Z659"/>
  <c r="Z350"/>
  <c r="Z330"/>
  <c r="Z312"/>
  <c r="Z275"/>
  <c r="Z243"/>
  <c r="Z69"/>
  <c r="Z177"/>
  <c r="Z155"/>
  <c r="Z116"/>
  <c r="Z523"/>
  <c r="Z432"/>
  <c r="Z182"/>
  <c r="Z179"/>
  <c r="Z577"/>
  <c r="Z158"/>
  <c r="Y311"/>
  <c r="Z421"/>
  <c r="Z459"/>
  <c r="Z485"/>
  <c r="Z527"/>
  <c r="Z563"/>
  <c r="Z591"/>
  <c r="Z66"/>
  <c r="Z113"/>
  <c r="Z128"/>
  <c r="Z140"/>
  <c r="Z198"/>
  <c r="Z211"/>
  <c r="Z227"/>
  <c r="Z238"/>
  <c r="Z313"/>
  <c r="Z339"/>
  <c r="Z354"/>
  <c r="Z95"/>
  <c r="Z352"/>
  <c r="Z390"/>
  <c r="Z643"/>
  <c r="Z602"/>
  <c r="Z150"/>
  <c r="Z37"/>
  <c r="Z468"/>
  <c r="Z178"/>
  <c r="Z91"/>
  <c r="Z483"/>
  <c r="Z123"/>
  <c r="Z301"/>
  <c r="Z358"/>
  <c r="Z336"/>
  <c r="Z97"/>
  <c r="Z281"/>
  <c r="Z252"/>
  <c r="Z221"/>
  <c r="Z193"/>
  <c r="Z160"/>
  <c r="Z403"/>
  <c r="Z103"/>
  <c r="Z597"/>
  <c r="Z30"/>
  <c r="Y43"/>
  <c r="Y124"/>
  <c r="AC592"/>
  <c r="AE606"/>
  <c r="AE477"/>
  <c r="AC10"/>
  <c r="Z119"/>
  <c r="Z367"/>
  <c r="Y654"/>
  <c r="Y29"/>
  <c r="Y395"/>
  <c r="AC84"/>
  <c r="AE357"/>
  <c r="Y623"/>
  <c r="Y276"/>
  <c r="Y15"/>
  <c r="AC189"/>
  <c r="AC213"/>
  <c r="AC135"/>
  <c r="AC618"/>
  <c r="Z249"/>
  <c r="AE249"/>
  <c r="AD355"/>
  <c r="AD517"/>
  <c r="AD21"/>
  <c r="AD616"/>
  <c r="AD67"/>
  <c r="AD497"/>
  <c r="AD109"/>
  <c r="AD30"/>
  <c r="AD393"/>
  <c r="AD207"/>
  <c r="AD381"/>
  <c r="AD335"/>
  <c r="AD151"/>
  <c r="AD607"/>
  <c r="AD203"/>
  <c r="AD27"/>
  <c r="AD602"/>
  <c r="AD309"/>
  <c r="AD554"/>
  <c r="AD269"/>
  <c r="AD548"/>
  <c r="AD162"/>
  <c r="AD15"/>
  <c r="AD389"/>
  <c r="AD394"/>
  <c r="AD6"/>
  <c r="AD623"/>
  <c r="AD397"/>
  <c r="AD124"/>
  <c r="AD460"/>
  <c r="AD62"/>
  <c r="AD654"/>
  <c r="Z248"/>
  <c r="AC248"/>
  <c r="AB394"/>
  <c r="AB21"/>
  <c r="AB397"/>
  <c r="AB294"/>
  <c r="AB96"/>
  <c r="AB602"/>
  <c r="AB234"/>
  <c r="AB207"/>
  <c r="AB460"/>
  <c r="AB497"/>
  <c r="AB517"/>
  <c r="AB109"/>
  <c r="AB269"/>
  <c r="AB15"/>
  <c r="AB27"/>
  <c r="AB607"/>
  <c r="AB6"/>
  <c r="AB544"/>
  <c r="AB399"/>
  <c r="AB70"/>
  <c r="AB389"/>
  <c r="AB381"/>
  <c r="AB355"/>
  <c r="AB616"/>
  <c r="AB29"/>
  <c r="AB67"/>
  <c r="AB550"/>
  <c r="Z335"/>
  <c r="Z6"/>
  <c r="Z323"/>
  <c r="Z259"/>
  <c r="Z347"/>
  <c r="Y84"/>
  <c r="Y335"/>
  <c r="Z55"/>
  <c r="Z141"/>
  <c r="Z186"/>
  <c r="Z314"/>
  <c r="Z383"/>
  <c r="Z415"/>
  <c r="Z438"/>
  <c r="Z464"/>
  <c r="Z513"/>
  <c r="Z535"/>
  <c r="Z556"/>
  <c r="Z588"/>
  <c r="Z638"/>
  <c r="Y634"/>
  <c r="Z404"/>
  <c r="Z269"/>
  <c r="Z34"/>
  <c r="Z282"/>
  <c r="Z363"/>
  <c r="Z646"/>
  <c r="Z656"/>
  <c r="Z460"/>
  <c r="Z284"/>
  <c r="Z368"/>
  <c r="Y203"/>
  <c r="AA203" s="1"/>
  <c r="Y642"/>
  <c r="AA642" s="1"/>
  <c r="AF642" s="1"/>
  <c r="Z213"/>
  <c r="Z28"/>
  <c r="Z58"/>
  <c r="Z224"/>
  <c r="Z632"/>
  <c r="Y477"/>
  <c r="Z649"/>
  <c r="Z389"/>
  <c r="Z550"/>
  <c r="Z511"/>
  <c r="Z395"/>
  <c r="Z62"/>
  <c r="Z137"/>
  <c r="Z168"/>
  <c r="Z220"/>
  <c r="Z244"/>
  <c r="Z268"/>
  <c r="Z307"/>
  <c r="Z328"/>
  <c r="Z349"/>
  <c r="Z380"/>
  <c r="Z410"/>
  <c r="Z430"/>
  <c r="Z461"/>
  <c r="Z506"/>
  <c r="Z531"/>
  <c r="Z548"/>
  <c r="Z572"/>
  <c r="Z636"/>
  <c r="Z357"/>
  <c r="Z22"/>
  <c r="Z512"/>
  <c r="Z648"/>
  <c r="Z85"/>
  <c r="Z449"/>
  <c r="Y173"/>
  <c r="Y280"/>
  <c r="Y318"/>
  <c r="Y375"/>
  <c r="Y425"/>
  <c r="Y431"/>
  <c r="Y555"/>
  <c r="Y559"/>
  <c r="Y583"/>
  <c r="Y599"/>
  <c r="Y617"/>
  <c r="Y637"/>
  <c r="Y647"/>
  <c r="Z151"/>
  <c r="Z337"/>
  <c r="Z409"/>
  <c r="Z446"/>
  <c r="Z457"/>
  <c r="Z466"/>
  <c r="Z507"/>
  <c r="Z518"/>
  <c r="Z533"/>
  <c r="Z537"/>
  <c r="Z549"/>
  <c r="Z622"/>
  <c r="Y342"/>
  <c r="Y566"/>
  <c r="Y577"/>
  <c r="Y207"/>
  <c r="AA207" s="1"/>
  <c r="Y523"/>
  <c r="Z394"/>
  <c r="Y157"/>
  <c r="Y221"/>
  <c r="Y275"/>
  <c r="Y319"/>
  <c r="Y365"/>
  <c r="Y415"/>
  <c r="Y479"/>
  <c r="Y572"/>
  <c r="Y646"/>
  <c r="Y427"/>
  <c r="Y48"/>
  <c r="Y292"/>
  <c r="Y633"/>
  <c r="Y136"/>
  <c r="Y174"/>
  <c r="Y89"/>
  <c r="Y236"/>
  <c r="Y286"/>
  <c r="Y351"/>
  <c r="Y451"/>
  <c r="Y515"/>
  <c r="Y586"/>
  <c r="Y264"/>
  <c r="Z146"/>
  <c r="Z263"/>
  <c r="Z493"/>
  <c r="Z96"/>
  <c r="Z67"/>
  <c r="Z226"/>
  <c r="Z250"/>
  <c r="Z334"/>
  <c r="Z135"/>
  <c r="Z366"/>
  <c r="Z618"/>
  <c r="Y397"/>
  <c r="Z361"/>
  <c r="Z152"/>
  <c r="Z606"/>
  <c r="Y30"/>
  <c r="Y393"/>
  <c r="Z293"/>
  <c r="Z43"/>
  <c r="Z109"/>
  <c r="Z173"/>
  <c r="Z280"/>
  <c r="Z318"/>
  <c r="Z375"/>
  <c r="Z425"/>
  <c r="Z431"/>
  <c r="Z555"/>
  <c r="Z559"/>
  <c r="Z583"/>
  <c r="Z599"/>
  <c r="Z617"/>
  <c r="Z637"/>
  <c r="Z647"/>
  <c r="Y234"/>
  <c r="Y253"/>
  <c r="Y392"/>
  <c r="Y437"/>
  <c r="Y452"/>
  <c r="Y463"/>
  <c r="Y514"/>
  <c r="Y522"/>
  <c r="Y107"/>
  <c r="Y547"/>
  <c r="Y608"/>
  <c r="Y248"/>
  <c r="Y249"/>
  <c r="Y57"/>
  <c r="Y258"/>
  <c r="Y97"/>
  <c r="Y350"/>
  <c r="Y558"/>
  <c r="Y636"/>
  <c r="Y210"/>
  <c r="Y22"/>
  <c r="Y85"/>
  <c r="Y54"/>
  <c r="Y129"/>
  <c r="Y164"/>
  <c r="Y200"/>
  <c r="Y229"/>
  <c r="Y270"/>
  <c r="Y332"/>
  <c r="Y41"/>
  <c r="Y494"/>
  <c r="Y573"/>
  <c r="Y652"/>
  <c r="Y352"/>
  <c r="Y472"/>
  <c r="Y581"/>
  <c r="Y643"/>
  <c r="Z592"/>
  <c r="Z72"/>
  <c r="Z444"/>
  <c r="Z333"/>
  <c r="Z106"/>
  <c r="Z29"/>
  <c r="Z623"/>
  <c r="Z124"/>
  <c r="Z654"/>
  <c r="Z201"/>
  <c r="Z231"/>
  <c r="Z92"/>
  <c r="Z23"/>
  <c r="Z340"/>
  <c r="Z385"/>
  <c r="Z424"/>
  <c r="Z450"/>
  <c r="Z471"/>
  <c r="Z516"/>
  <c r="Z536"/>
  <c r="Z558"/>
  <c r="Z593"/>
  <c r="Z663"/>
  <c r="Z154"/>
  <c r="Z212"/>
  <c r="Z503"/>
  <c r="Y460"/>
  <c r="Y497"/>
  <c r="Z234"/>
  <c r="Y109"/>
  <c r="Y151"/>
  <c r="Z48"/>
  <c r="Y127"/>
  <c r="Y219"/>
  <c r="Y299"/>
  <c r="Y353"/>
  <c r="Y422"/>
  <c r="Y429"/>
  <c r="Y488"/>
  <c r="Y557"/>
  <c r="Y565"/>
  <c r="Y589"/>
  <c r="Y610"/>
  <c r="Y628"/>
  <c r="Y112"/>
  <c r="Y660"/>
  <c r="Z12"/>
  <c r="Z253"/>
  <c r="Z392"/>
  <c r="Z437"/>
  <c r="Z452"/>
  <c r="Z463"/>
  <c r="Z514"/>
  <c r="Z522"/>
  <c r="Z107"/>
  <c r="Z547"/>
  <c r="Z608"/>
  <c r="Y308"/>
  <c r="Y95"/>
  <c r="Y182"/>
  <c r="Y134"/>
  <c r="Y193"/>
  <c r="Y250"/>
  <c r="Y344"/>
  <c r="Y614"/>
  <c r="Y529"/>
  <c r="Y154"/>
  <c r="Y212"/>
  <c r="Y503"/>
  <c r="Y123"/>
  <c r="Y153"/>
  <c r="Y191"/>
  <c r="Y223"/>
  <c r="Y255"/>
  <c r="Y310"/>
  <c r="Y414"/>
  <c r="Y480"/>
  <c r="Y553"/>
  <c r="Y322"/>
  <c r="Y441"/>
  <c r="Y653"/>
  <c r="Y160"/>
  <c r="Y181"/>
  <c r="AA181" s="1"/>
  <c r="AF181" s="1"/>
  <c r="Z372"/>
  <c r="Z132"/>
  <c r="Z81"/>
  <c r="Z564"/>
  <c r="Z294"/>
  <c r="Z497"/>
  <c r="Z115"/>
  <c r="Z157"/>
  <c r="Z215"/>
  <c r="Z242"/>
  <c r="Z295"/>
  <c r="Z320"/>
  <c r="Z371"/>
  <c r="Z408"/>
  <c r="Z426"/>
  <c r="Z456"/>
  <c r="Z479"/>
  <c r="Z520"/>
  <c r="Z546"/>
  <c r="Z561"/>
  <c r="Z614"/>
  <c r="Z10"/>
  <c r="Z101"/>
  <c r="Z519"/>
  <c r="Z633"/>
  <c r="Y70"/>
  <c r="Y548"/>
  <c r="Z54"/>
  <c r="Z439"/>
  <c r="Z50"/>
  <c r="Z397"/>
  <c r="Z70"/>
  <c r="Z127"/>
  <c r="Z219"/>
  <c r="Z299"/>
  <c r="Z353"/>
  <c r="Z422"/>
  <c r="Z429"/>
  <c r="Z488"/>
  <c r="Z557"/>
  <c r="Z565"/>
  <c r="Z589"/>
  <c r="Z610"/>
  <c r="Z628"/>
  <c r="Z112"/>
  <c r="Z660"/>
  <c r="Y78"/>
  <c r="Y337"/>
  <c r="Y409"/>
  <c r="Y446"/>
  <c r="Y457"/>
  <c r="Y466"/>
  <c r="Y507"/>
  <c r="Y518"/>
  <c r="Y533"/>
  <c r="Y537"/>
  <c r="Y549"/>
  <c r="Y622"/>
  <c r="Y650"/>
  <c r="Y179"/>
  <c r="Y147"/>
  <c r="Y484"/>
  <c r="Y607"/>
  <c r="AA607" s="1"/>
  <c r="Y404"/>
  <c r="Y435"/>
  <c r="Y162"/>
  <c r="AA162" s="1"/>
  <c r="Y443"/>
  <c r="AA443" s="1"/>
  <c r="AF443" s="1"/>
  <c r="Z616"/>
  <c r="Y114"/>
  <c r="Y172"/>
  <c r="Y239"/>
  <c r="Y283"/>
  <c r="Y334"/>
  <c r="Y376"/>
  <c r="Y426"/>
  <c r="Y593"/>
  <c r="Y656"/>
  <c r="Y357"/>
  <c r="Y512"/>
  <c r="Y449"/>
  <c r="Y118"/>
  <c r="Y143"/>
  <c r="Y185"/>
  <c r="Y216"/>
  <c r="Y245"/>
  <c r="Y300"/>
  <c r="Y370"/>
  <c r="Y469"/>
  <c r="Y540"/>
  <c r="Y606"/>
  <c r="Y301"/>
  <c r="Y416"/>
  <c r="Y521"/>
  <c r="Y36"/>
  <c r="Y149"/>
  <c r="Y201"/>
  <c r="Y242"/>
  <c r="Y320"/>
  <c r="Y438"/>
  <c r="Y546"/>
  <c r="Y213"/>
  <c r="Y103"/>
  <c r="Y597"/>
  <c r="Y462"/>
  <c r="Y120"/>
  <c r="Y145"/>
  <c r="Y187"/>
  <c r="Y217"/>
  <c r="Y305"/>
  <c r="Y411"/>
  <c r="Y61"/>
  <c r="Y662"/>
  <c r="Y141"/>
  <c r="Y177"/>
  <c r="Y243"/>
  <c r="Y281"/>
  <c r="Y328"/>
  <c r="Y358"/>
  <c r="Y561"/>
  <c r="Y663"/>
  <c r="Y159"/>
  <c r="Y135"/>
  <c r="Y618"/>
  <c r="Y104"/>
  <c r="Y121"/>
  <c r="Y148"/>
  <c r="Y188"/>
  <c r="Y218"/>
  <c r="Y251"/>
  <c r="Y279"/>
  <c r="Y306"/>
  <c r="Y345"/>
  <c r="Y386"/>
  <c r="Y417"/>
  <c r="Y453"/>
  <c r="Y482"/>
  <c r="Y526"/>
  <c r="Y560"/>
  <c r="Y590"/>
  <c r="Y627"/>
  <c r="Y631"/>
  <c r="Y186"/>
  <c r="Y244"/>
  <c r="Y363"/>
  <c r="Y410"/>
  <c r="Y506"/>
  <c r="Y16"/>
  <c r="Y246"/>
  <c r="Y132"/>
  <c r="Y528"/>
  <c r="Y128"/>
  <c r="Y163"/>
  <c r="Y198"/>
  <c r="Y228"/>
  <c r="Y260"/>
  <c r="Y291"/>
  <c r="Y346"/>
  <c r="Y413"/>
  <c r="Y445"/>
  <c r="Y478"/>
  <c r="Y505"/>
  <c r="Y578"/>
  <c r="Y611"/>
  <c r="Y658"/>
  <c r="Y304"/>
  <c r="Y359"/>
  <c r="Y459"/>
  <c r="Y530"/>
  <c r="Y580"/>
  <c r="Y659"/>
  <c r="Y421"/>
  <c r="Y502"/>
  <c r="Y111"/>
  <c r="Y384"/>
  <c r="Y489"/>
  <c r="Y600"/>
  <c r="Y137"/>
  <c r="Y226"/>
  <c r="Y23"/>
  <c r="Y408"/>
  <c r="Y535"/>
  <c r="Y66"/>
  <c r="Y37"/>
  <c r="Y444"/>
  <c r="Y333"/>
  <c r="Y635"/>
  <c r="Y138"/>
  <c r="Y180"/>
  <c r="Y209"/>
  <c r="Y237"/>
  <c r="Y288"/>
  <c r="Y390"/>
  <c r="Y495"/>
  <c r="Y613"/>
  <c r="Y116"/>
  <c r="Y165"/>
  <c r="Y231"/>
  <c r="Y266"/>
  <c r="Y316"/>
  <c r="Y348"/>
  <c r="Y556"/>
  <c r="Y649"/>
  <c r="Y645"/>
  <c r="Y178"/>
  <c r="Y483"/>
  <c r="Y101"/>
  <c r="Y648"/>
  <c r="Y139"/>
  <c r="Y183"/>
  <c r="Y211"/>
  <c r="Y238"/>
  <c r="Y272"/>
  <c r="Y302"/>
  <c r="Y339"/>
  <c r="Y374"/>
  <c r="Y412"/>
  <c r="Y442"/>
  <c r="Y476"/>
  <c r="Y504"/>
  <c r="Y582"/>
  <c r="Y615"/>
  <c r="Y664"/>
  <c r="Y168"/>
  <c r="Y232"/>
  <c r="Y282"/>
  <c r="Y349"/>
  <c r="Y385"/>
  <c r="Y471"/>
  <c r="Y536"/>
  <c r="Y367"/>
  <c r="Y146"/>
  <c r="Y626"/>
  <c r="Y493"/>
  <c r="Y122"/>
  <c r="Y152"/>
  <c r="Y190"/>
  <c r="Y222"/>
  <c r="Y254"/>
  <c r="Y285"/>
  <c r="Y99"/>
  <c r="Y378"/>
  <c r="Y439"/>
  <c r="Y474"/>
  <c r="Y498"/>
  <c r="Y571"/>
  <c r="Y605"/>
  <c r="Y641"/>
  <c r="Y440"/>
  <c r="Y501"/>
  <c r="Y568"/>
  <c r="Y26"/>
  <c r="Y396"/>
  <c r="Y481"/>
  <c r="Y587"/>
  <c r="Y115"/>
  <c r="Y259"/>
  <c r="Y307"/>
  <c r="Y347"/>
  <c r="Y380"/>
  <c r="Y464"/>
  <c r="Y520"/>
  <c r="Y28"/>
  <c r="Y58"/>
  <c r="Y224"/>
  <c r="Y564"/>
  <c r="Y130"/>
  <c r="Y166"/>
  <c r="Y202"/>
  <c r="Y233"/>
  <c r="Y277"/>
  <c r="Y360"/>
  <c r="Y475"/>
  <c r="Y575"/>
  <c r="Z78"/>
  <c r="Y69"/>
  <c r="Y312"/>
  <c r="Y383"/>
  <c r="Y430"/>
  <c r="Y638"/>
  <c r="Y90"/>
  <c r="Y366"/>
  <c r="Y598"/>
  <c r="Y131"/>
  <c r="Y170"/>
  <c r="Y205"/>
  <c r="Y52"/>
  <c r="Y265"/>
  <c r="Y324"/>
  <c r="Y364"/>
  <c r="Y398"/>
  <c r="Y436"/>
  <c r="Y473"/>
  <c r="Y496"/>
  <c r="Y542"/>
  <c r="Y576"/>
  <c r="Y609"/>
  <c r="Y657"/>
  <c r="Y155"/>
  <c r="Y220"/>
  <c r="Y268"/>
  <c r="Y314"/>
  <c r="Y340"/>
  <c r="Y461"/>
  <c r="Y531"/>
  <c r="Y119"/>
  <c r="Y372"/>
  <c r="Y509"/>
  <c r="Y81"/>
  <c r="Y113"/>
  <c r="Y140"/>
  <c r="Y184"/>
  <c r="Y214"/>
  <c r="Y240"/>
  <c r="Y274"/>
  <c r="Y303"/>
  <c r="Y326"/>
  <c r="Y369"/>
  <c r="Y428"/>
  <c r="Y468"/>
  <c r="Y492"/>
  <c r="Y538"/>
  <c r="Y563"/>
  <c r="Y591"/>
  <c r="Y630"/>
  <c r="Y388"/>
  <c r="Y420"/>
  <c r="Y487"/>
  <c r="Y612"/>
  <c r="Y297"/>
  <c r="Y373"/>
  <c r="Y465"/>
  <c r="Y569"/>
  <c r="Y252"/>
  <c r="Y284"/>
  <c r="Y336"/>
  <c r="Y368"/>
  <c r="Y456"/>
  <c r="Y513"/>
  <c r="Y592"/>
  <c r="Y72"/>
  <c r="Y361"/>
  <c r="Y519"/>
  <c r="Y125"/>
  <c r="Y156"/>
  <c r="Y194"/>
  <c r="Y225"/>
  <c r="Y256"/>
  <c r="Y338"/>
  <c r="Y545"/>
  <c r="Y204"/>
  <c r="Y295"/>
  <c r="Y371"/>
  <c r="Y424"/>
  <c r="Y588"/>
  <c r="Y10"/>
  <c r="Y91"/>
  <c r="Y106"/>
  <c r="Y126"/>
  <c r="Y161"/>
  <c r="Y195"/>
  <c r="Y227"/>
  <c r="Y257"/>
  <c r="Y289"/>
  <c r="Y313"/>
  <c r="Y354"/>
  <c r="Y391"/>
  <c r="Y423"/>
  <c r="Y467"/>
  <c r="Y491"/>
  <c r="Y534"/>
  <c r="Y570"/>
  <c r="Y604"/>
  <c r="Y640"/>
  <c r="Y144"/>
  <c r="Y215"/>
  <c r="Y92"/>
  <c r="Y330"/>
  <c r="Y450"/>
  <c r="Y516"/>
  <c r="Y50"/>
  <c r="Y403"/>
  <c r="Y382"/>
  <c r="Y263"/>
  <c r="Y632"/>
  <c r="Y133"/>
  <c r="Y171"/>
  <c r="Y206"/>
  <c r="Y235"/>
  <c r="Y267"/>
  <c r="Y298"/>
  <c r="Y317"/>
  <c r="Y356"/>
  <c r="Y419"/>
  <c r="Y455"/>
  <c r="Y485"/>
  <c r="Y527"/>
  <c r="Y552"/>
  <c r="Y584"/>
  <c r="Y619"/>
  <c r="Y261"/>
  <c r="Y321"/>
  <c r="Y379"/>
  <c r="Y400"/>
  <c r="Y77"/>
  <c r="Y594"/>
  <c r="Y271"/>
  <c r="Y343"/>
  <c r="Y46"/>
  <c r="Y541"/>
  <c r="Y27"/>
  <c r="Y394"/>
  <c r="Y510"/>
  <c r="Y74"/>
  <c r="Y21"/>
  <c r="Y355"/>
  <c r="Y602"/>
  <c r="Y550"/>
  <c r="Y544"/>
  <c r="Y458"/>
  <c r="Y67"/>
  <c r="Y399"/>
  <c r="Y150"/>
  <c r="Y517"/>
  <c r="Y616"/>
  <c r="Y62"/>
  <c r="Y269"/>
  <c r="Y532"/>
  <c r="Y511"/>
  <c r="Y389"/>
  <c r="Y6"/>
  <c r="Y543"/>
  <c r="P644"/>
  <c r="X644" s="1"/>
  <c r="K293"/>
  <c r="X443"/>
  <c r="X249"/>
  <c r="X162"/>
  <c r="X203"/>
  <c r="X207"/>
  <c r="X404"/>
  <c r="X607"/>
  <c r="X248"/>
  <c r="X479"/>
  <c r="X295"/>
  <c r="X215"/>
  <c r="X561"/>
  <c r="X548"/>
  <c r="X531"/>
  <c r="X642"/>
  <c r="X516"/>
  <c r="X385"/>
  <c r="X371"/>
  <c r="X452"/>
  <c r="X314"/>
  <c r="X259"/>
  <c r="X244"/>
  <c r="X201"/>
  <c r="X522"/>
  <c r="X514"/>
  <c r="X429"/>
  <c r="X383"/>
  <c r="X610"/>
  <c r="X599"/>
  <c r="X583"/>
  <c r="X559"/>
  <c r="X555"/>
  <c r="X547"/>
  <c r="X107"/>
  <c r="X463"/>
  <c r="X437"/>
  <c r="X422"/>
  <c r="X409"/>
  <c r="X368"/>
  <c r="X347"/>
  <c r="X328"/>
  <c r="X284"/>
  <c r="X226"/>
  <c r="X115"/>
  <c r="X649"/>
  <c r="X614"/>
  <c r="X588"/>
  <c r="X536"/>
  <c r="X456"/>
  <c r="X438"/>
  <c r="X424"/>
  <c r="X410"/>
  <c r="X349"/>
  <c r="X268"/>
  <c r="X250"/>
  <c r="X168"/>
  <c r="X62"/>
  <c r="X67"/>
  <c r="X181"/>
  <c r="X647"/>
  <c r="X637"/>
  <c r="X622"/>
  <c r="X141"/>
  <c r="X663"/>
  <c r="X638"/>
  <c r="X556"/>
  <c r="X506"/>
  <c r="X464"/>
  <c r="X430"/>
  <c r="X334"/>
  <c r="X23"/>
  <c r="X231"/>
  <c r="X460"/>
  <c r="X623"/>
  <c r="X269"/>
  <c r="X389"/>
  <c r="X55"/>
  <c r="X294"/>
  <c r="X96"/>
  <c r="X6"/>
  <c r="X234"/>
  <c r="X50"/>
  <c r="X628"/>
  <c r="X608"/>
  <c r="X565"/>
  <c r="X557"/>
  <c r="X549"/>
  <c r="X537"/>
  <c r="X488"/>
  <c r="X466"/>
  <c r="X457"/>
  <c r="X425"/>
  <c r="X375"/>
  <c r="X299"/>
  <c r="X280"/>
  <c r="X253"/>
  <c r="X219"/>
  <c r="X173"/>
  <c r="X151"/>
  <c r="X43"/>
  <c r="X397"/>
  <c r="X12"/>
  <c r="X656"/>
  <c r="X646"/>
  <c r="X636"/>
  <c r="X593"/>
  <c r="X572"/>
  <c r="X535"/>
  <c r="X513"/>
  <c r="X461"/>
  <c r="X450"/>
  <c r="X426"/>
  <c r="X380"/>
  <c r="X363"/>
  <c r="X340"/>
  <c r="X320"/>
  <c r="X307"/>
  <c r="X220"/>
  <c r="X186"/>
  <c r="X157"/>
  <c r="X137"/>
  <c r="X497"/>
  <c r="X78"/>
  <c r="X616"/>
  <c r="X394"/>
  <c r="X511"/>
  <c r="X550"/>
  <c r="X34"/>
  <c r="X323"/>
  <c r="X124"/>
  <c r="X445"/>
  <c r="X475"/>
  <c r="X489"/>
  <c r="X521"/>
  <c r="X581"/>
  <c r="X612"/>
  <c r="X26"/>
  <c r="X652"/>
  <c r="X659"/>
  <c r="X112"/>
  <c r="X617"/>
  <c r="X589"/>
  <c r="X533"/>
  <c r="X518"/>
  <c r="X507"/>
  <c r="X446"/>
  <c r="X431"/>
  <c r="X392"/>
  <c r="X353"/>
  <c r="X337"/>
  <c r="X318"/>
  <c r="X127"/>
  <c r="X109"/>
  <c r="X70"/>
  <c r="X558"/>
  <c r="X546"/>
  <c r="X520"/>
  <c r="X471"/>
  <c r="X415"/>
  <c r="X408"/>
  <c r="X282"/>
  <c r="X92"/>
  <c r="X242"/>
  <c r="X654"/>
  <c r="X395"/>
  <c r="X29"/>
  <c r="X143"/>
  <c r="X185"/>
  <c r="X214"/>
  <c r="X240"/>
  <c r="X274"/>
  <c r="X303"/>
  <c r="X326"/>
  <c r="X121"/>
  <c r="X148"/>
  <c r="X188"/>
  <c r="X217"/>
  <c r="X277"/>
  <c r="X399"/>
  <c r="X159"/>
  <c r="X135"/>
  <c r="X618"/>
  <c r="X104"/>
  <c r="X529"/>
  <c r="X154"/>
  <c r="X212"/>
  <c r="X503"/>
  <c r="X660"/>
  <c r="X118"/>
  <c r="X369"/>
  <c r="X600"/>
  <c r="X420"/>
  <c r="X570"/>
  <c r="X417"/>
  <c r="X480"/>
  <c r="X619"/>
  <c r="X310"/>
  <c r="X41"/>
  <c r="X482"/>
  <c r="X491"/>
  <c r="X560"/>
  <c r="X111"/>
  <c r="X631"/>
  <c r="X376"/>
  <c r="X358"/>
  <c r="X348"/>
  <c r="X330"/>
  <c r="X319"/>
  <c r="X97"/>
  <c r="X281"/>
  <c r="X266"/>
  <c r="X239"/>
  <c r="X69"/>
  <c r="X204"/>
  <c r="X177"/>
  <c r="X165"/>
  <c r="X155"/>
  <c r="X144"/>
  <c r="X134"/>
  <c r="X116"/>
  <c r="X650"/>
  <c r="X484"/>
  <c r="X435"/>
  <c r="X311"/>
  <c r="X197"/>
  <c r="X182"/>
  <c r="X458"/>
  <c r="X179"/>
  <c r="X643"/>
  <c r="X21"/>
  <c r="X517"/>
  <c r="X510"/>
  <c r="X577"/>
  <c r="X150"/>
  <c r="X158"/>
  <c r="X90"/>
  <c r="X357"/>
  <c r="X366"/>
  <c r="X449"/>
  <c r="X54"/>
  <c r="X598"/>
  <c r="X346"/>
  <c r="X387"/>
  <c r="X129"/>
  <c r="X139"/>
  <c r="X164"/>
  <c r="X170"/>
  <c r="X200"/>
  <c r="X209"/>
  <c r="X228"/>
  <c r="X233"/>
  <c r="X260"/>
  <c r="X271"/>
  <c r="X291"/>
  <c r="X297"/>
  <c r="X467"/>
  <c r="X481"/>
  <c r="X495"/>
  <c r="X541"/>
  <c r="X575"/>
  <c r="X587"/>
  <c r="X85"/>
  <c r="X528"/>
  <c r="X308"/>
  <c r="X99"/>
  <c r="X378"/>
  <c r="X225"/>
  <c r="X256"/>
  <c r="X288"/>
  <c r="X419"/>
  <c r="X428"/>
  <c r="X439"/>
  <c r="X455"/>
  <c r="X472"/>
  <c r="X502"/>
  <c r="X61"/>
  <c r="X545"/>
  <c r="X554"/>
  <c r="X569"/>
  <c r="X210"/>
  <c r="X22"/>
  <c r="X317"/>
  <c r="X356"/>
  <c r="X393"/>
  <c r="X413"/>
  <c r="X126"/>
  <c r="X161"/>
  <c r="X195"/>
  <c r="X645"/>
  <c r="X10"/>
  <c r="X178"/>
  <c r="X91"/>
  <c r="X483"/>
  <c r="X101"/>
  <c r="X519"/>
  <c r="X633"/>
  <c r="X123"/>
  <c r="X136"/>
  <c r="X153"/>
  <c r="X174"/>
  <c r="X191"/>
  <c r="X222"/>
  <c r="X235"/>
  <c r="X254"/>
  <c r="X267"/>
  <c r="X285"/>
  <c r="X298"/>
  <c r="X305"/>
  <c r="X95"/>
  <c r="X322"/>
  <c r="X338"/>
  <c r="X343"/>
  <c r="X352"/>
  <c r="X360"/>
  <c r="X373"/>
  <c r="X384"/>
  <c r="X390"/>
  <c r="X396"/>
  <c r="X411"/>
  <c r="X416"/>
  <c r="X421"/>
  <c r="X46"/>
  <c r="X441"/>
  <c r="X459"/>
  <c r="X469"/>
  <c r="X474"/>
  <c r="X478"/>
  <c r="X485"/>
  <c r="X492"/>
  <c r="X498"/>
  <c r="X505"/>
  <c r="X527"/>
  <c r="X538"/>
  <c r="X543"/>
  <c r="X552"/>
  <c r="X563"/>
  <c r="X571"/>
  <c r="X578"/>
  <c r="X584"/>
  <c r="X591"/>
  <c r="X605"/>
  <c r="X609"/>
  <c r="X615"/>
  <c r="X627"/>
  <c r="X640"/>
  <c r="X657"/>
  <c r="X664"/>
  <c r="X351"/>
  <c r="X386"/>
  <c r="X453"/>
  <c r="X515"/>
  <c r="X586"/>
  <c r="X339"/>
  <c r="X345"/>
  <c r="X388"/>
  <c r="X15"/>
  <c r="X468"/>
  <c r="X526"/>
  <c r="X534"/>
  <c r="X590"/>
  <c r="X604"/>
  <c r="X30"/>
  <c r="X512"/>
  <c r="X648"/>
  <c r="X183"/>
  <c r="X237"/>
  <c r="X301"/>
  <c r="X48"/>
  <c r="X292"/>
  <c r="X131"/>
  <c r="X205"/>
  <c r="X264"/>
  <c r="X365"/>
  <c r="X350"/>
  <c r="X344"/>
  <c r="X336"/>
  <c r="X316"/>
  <c r="X312"/>
  <c r="X283"/>
  <c r="X275"/>
  <c r="X258"/>
  <c r="X252"/>
  <c r="X243"/>
  <c r="X232"/>
  <c r="X221"/>
  <c r="X57"/>
  <c r="X193"/>
  <c r="X172"/>
  <c r="X160"/>
  <c r="X149"/>
  <c r="X114"/>
  <c r="X566"/>
  <c r="X523"/>
  <c r="X470"/>
  <c r="X432"/>
  <c r="X147"/>
  <c r="X532"/>
  <c r="X74"/>
  <c r="X309"/>
  <c r="X602"/>
  <c r="X27"/>
  <c r="X381"/>
  <c r="X355"/>
  <c r="X332"/>
  <c r="X364"/>
  <c r="X398"/>
  <c r="X436"/>
  <c r="X494"/>
  <c r="X540"/>
  <c r="X573"/>
  <c r="X606"/>
  <c r="X641"/>
  <c r="X313"/>
  <c r="X324"/>
  <c r="X354"/>
  <c r="X370"/>
  <c r="X379"/>
  <c r="X400"/>
  <c r="X414"/>
  <c r="X440"/>
  <c r="X451"/>
  <c r="X473"/>
  <c r="X476"/>
  <c r="X496"/>
  <c r="X504"/>
  <c r="X542"/>
  <c r="X576"/>
  <c r="X582"/>
  <c r="X36"/>
  <c r="X613"/>
  <c r="X653"/>
  <c r="X662"/>
  <c r="X321"/>
  <c r="X342"/>
  <c r="X359"/>
  <c r="X374"/>
  <c r="X391"/>
  <c r="X412"/>
  <c r="X423"/>
  <c r="X442"/>
  <c r="X465"/>
  <c r="X77"/>
  <c r="X487"/>
  <c r="X501"/>
  <c r="X530"/>
  <c r="X544"/>
  <c r="X568"/>
  <c r="X580"/>
  <c r="X594"/>
  <c r="X611"/>
  <c r="X630"/>
  <c r="X658"/>
  <c r="X119"/>
  <c r="X213"/>
  <c r="X367"/>
  <c r="X16"/>
  <c r="X403"/>
  <c r="X372"/>
  <c r="X146"/>
  <c r="X246"/>
  <c r="X382"/>
  <c r="X509"/>
  <c r="X626"/>
  <c r="X132"/>
  <c r="X263"/>
  <c r="X81"/>
  <c r="X493"/>
  <c r="X106"/>
  <c r="X564"/>
  <c r="X635"/>
  <c r="X120"/>
  <c r="X125"/>
  <c r="X130"/>
  <c r="X138"/>
  <c r="X145"/>
  <c r="X152"/>
  <c r="X163"/>
  <c r="X171"/>
  <c r="X184"/>
  <c r="X194"/>
  <c r="X202"/>
  <c r="X89"/>
  <c r="X216"/>
  <c r="X223"/>
  <c r="X229"/>
  <c r="X236"/>
  <c r="X245"/>
  <c r="X251"/>
  <c r="X257"/>
  <c r="X265"/>
  <c r="X272"/>
  <c r="X279"/>
  <c r="X289"/>
  <c r="X44"/>
  <c r="X302"/>
  <c r="X306"/>
  <c r="X66"/>
  <c r="X592"/>
  <c r="X28"/>
  <c r="X37"/>
  <c r="X103"/>
  <c r="X72"/>
  <c r="X58"/>
  <c r="X444"/>
  <c r="X597"/>
  <c r="X361"/>
  <c r="X224"/>
  <c r="X333"/>
  <c r="X462"/>
  <c r="X632"/>
  <c r="X113"/>
  <c r="X122"/>
  <c r="X128"/>
  <c r="X133"/>
  <c r="X140"/>
  <c r="X156"/>
  <c r="X166"/>
  <c r="X180"/>
  <c r="X187"/>
  <c r="X190"/>
  <c r="X198"/>
  <c r="X206"/>
  <c r="X211"/>
  <c r="X218"/>
  <c r="X227"/>
  <c r="X52"/>
  <c r="X238"/>
  <c r="X255"/>
  <c r="X261"/>
  <c r="X270"/>
  <c r="X276"/>
  <c r="X286"/>
  <c r="X300"/>
  <c r="X304"/>
  <c r="AA371" l="1"/>
  <c r="AF371" s="1"/>
  <c r="AA137"/>
  <c r="AF137" s="1"/>
  <c r="AA119"/>
  <c r="AF119" s="1"/>
  <c r="AA194"/>
  <c r="AF194" s="1"/>
  <c r="AA178"/>
  <c r="AF178" s="1"/>
  <c r="AA165"/>
  <c r="AF165" s="1"/>
  <c r="AA95"/>
  <c r="AF95" s="1"/>
  <c r="AA200"/>
  <c r="AF200" s="1"/>
  <c r="AF203"/>
  <c r="AA584"/>
  <c r="AF584" s="1"/>
  <c r="AA298"/>
  <c r="AF298" s="1"/>
  <c r="AA566"/>
  <c r="AF566" s="1"/>
  <c r="AA55"/>
  <c r="AF55" s="1"/>
  <c r="AA131"/>
  <c r="AF131" s="1"/>
  <c r="AA313"/>
  <c r="AF313" s="1"/>
  <c r="AA505"/>
  <c r="AF505" s="1"/>
  <c r="AA526"/>
  <c r="AF526" s="1"/>
  <c r="AA143"/>
  <c r="AF143" s="1"/>
  <c r="AA376"/>
  <c r="AF376" s="1"/>
  <c r="AA258"/>
  <c r="AF258" s="1"/>
  <c r="AA552"/>
  <c r="AF552" s="1"/>
  <c r="AA403"/>
  <c r="AF403" s="1"/>
  <c r="AA659"/>
  <c r="AF659" s="1"/>
  <c r="AA342"/>
  <c r="AF342" s="1"/>
  <c r="AA197"/>
  <c r="AF197" s="1"/>
  <c r="AA381"/>
  <c r="AF381" s="1"/>
  <c r="AA205"/>
  <c r="AF205" s="1"/>
  <c r="AA96"/>
  <c r="AF96" s="1"/>
  <c r="AA170"/>
  <c r="AF170" s="1"/>
  <c r="AA323"/>
  <c r="AF323" s="1"/>
  <c r="AA370"/>
  <c r="AF370" s="1"/>
  <c r="AA225"/>
  <c r="AF225" s="1"/>
  <c r="AA373"/>
  <c r="AF373" s="1"/>
  <c r="AA563"/>
  <c r="AF563" s="1"/>
  <c r="AA346"/>
  <c r="AF346" s="1"/>
  <c r="AA328"/>
  <c r="AF328" s="1"/>
  <c r="AA305"/>
  <c r="AF305" s="1"/>
  <c r="AA36"/>
  <c r="AF36" s="1"/>
  <c r="AA300"/>
  <c r="AF300" s="1"/>
  <c r="AA255"/>
  <c r="AF255" s="1"/>
  <c r="AA586"/>
  <c r="AF586" s="1"/>
  <c r="AA270"/>
  <c r="AF270" s="1"/>
  <c r="AA326"/>
  <c r="AF326" s="1"/>
  <c r="AA267"/>
  <c r="AF267" s="1"/>
  <c r="AA34"/>
  <c r="AF34" s="1"/>
  <c r="AA609"/>
  <c r="AF609" s="1"/>
  <c r="AA616"/>
  <c r="AF616" s="1"/>
  <c r="AA166"/>
  <c r="AF166" s="1"/>
  <c r="AA582"/>
  <c r="AF582" s="1"/>
  <c r="AA231"/>
  <c r="AF231" s="1"/>
  <c r="AA354"/>
  <c r="AF354" s="1"/>
  <c r="AA204"/>
  <c r="AF204" s="1"/>
  <c r="AA125"/>
  <c r="AF125" s="1"/>
  <c r="AA336"/>
  <c r="AF336" s="1"/>
  <c r="AA468"/>
  <c r="AF468" s="1"/>
  <c r="AA282"/>
  <c r="AF282" s="1"/>
  <c r="AA649"/>
  <c r="AF649" s="1"/>
  <c r="AA613"/>
  <c r="AF613" s="1"/>
  <c r="AA560"/>
  <c r="AF560" s="1"/>
  <c r="AA185"/>
  <c r="AF185" s="1"/>
  <c r="AA598"/>
  <c r="AF598" s="1"/>
  <c r="AA535"/>
  <c r="AF535" s="1"/>
  <c r="AA227"/>
  <c r="AF227" s="1"/>
  <c r="AA148"/>
  <c r="AF148" s="1"/>
  <c r="AA121"/>
  <c r="AF121" s="1"/>
  <c r="AA662"/>
  <c r="AF662" s="1"/>
  <c r="AA501"/>
  <c r="AF501" s="1"/>
  <c r="AA645"/>
  <c r="AF645" s="1"/>
  <c r="AA138"/>
  <c r="AF138" s="1"/>
  <c r="AA619"/>
  <c r="AF619" s="1"/>
  <c r="AA317"/>
  <c r="AF317" s="1"/>
  <c r="AA161"/>
  <c r="AF161" s="1"/>
  <c r="AA297"/>
  <c r="AF297" s="1"/>
  <c r="AA657"/>
  <c r="AF657" s="1"/>
  <c r="AA364"/>
  <c r="AF364" s="1"/>
  <c r="AA130"/>
  <c r="AF130" s="1"/>
  <c r="AA180"/>
  <c r="AF180" s="1"/>
  <c r="AA658"/>
  <c r="AF658" s="1"/>
  <c r="AA345"/>
  <c r="AF345" s="1"/>
  <c r="AA46"/>
  <c r="AF46" s="1"/>
  <c r="AA274"/>
  <c r="AF274" s="1"/>
  <c r="AA155"/>
  <c r="AF155" s="1"/>
  <c r="AA529"/>
  <c r="AF529" s="1"/>
  <c r="AA256"/>
  <c r="AF256" s="1"/>
  <c r="AA303"/>
  <c r="AF303" s="1"/>
  <c r="AA257"/>
  <c r="AF257" s="1"/>
  <c r="AA481"/>
  <c r="AF481" s="1"/>
  <c r="AA561"/>
  <c r="AF561" s="1"/>
  <c r="AA89"/>
  <c r="AF89" s="1"/>
  <c r="AA220"/>
  <c r="AF220" s="1"/>
  <c r="AA339"/>
  <c r="AF339" s="1"/>
  <c r="AA237"/>
  <c r="AF237" s="1"/>
  <c r="AA359"/>
  <c r="AF359" s="1"/>
  <c r="AA400"/>
  <c r="AF400" s="1"/>
  <c r="AA516"/>
  <c r="AF516" s="1"/>
  <c r="AA388"/>
  <c r="AF388" s="1"/>
  <c r="AA113"/>
  <c r="AF113" s="1"/>
  <c r="AA430"/>
  <c r="AF430" s="1"/>
  <c r="AA139"/>
  <c r="AF139" s="1"/>
  <c r="AA509"/>
  <c r="AF509" s="1"/>
  <c r="AA384"/>
  <c r="AF384" s="1"/>
  <c r="AA358"/>
  <c r="AF358" s="1"/>
  <c r="AA623"/>
  <c r="AF623" s="1"/>
  <c r="AA67"/>
  <c r="AF67" s="1"/>
  <c r="AA420"/>
  <c r="AF420" s="1"/>
  <c r="AA428"/>
  <c r="AF428" s="1"/>
  <c r="AA542"/>
  <c r="AF542" s="1"/>
  <c r="AA232"/>
  <c r="AF232" s="1"/>
  <c r="AA442"/>
  <c r="AF442" s="1"/>
  <c r="AA495"/>
  <c r="AF495" s="1"/>
  <c r="AA141"/>
  <c r="AF141" s="1"/>
  <c r="AA356"/>
  <c r="AF356" s="1"/>
  <c r="AA467"/>
  <c r="AF467" s="1"/>
  <c r="AA472"/>
  <c r="AF472" s="1"/>
  <c r="AA330"/>
  <c r="AF330" s="1"/>
  <c r="AA289"/>
  <c r="AF289" s="1"/>
  <c r="AA236"/>
  <c r="AF236" s="1"/>
  <c r="AA271"/>
  <c r="AF271" s="1"/>
  <c r="AA382"/>
  <c r="AF382" s="1"/>
  <c r="AA492"/>
  <c r="AF492" s="1"/>
  <c r="AA575"/>
  <c r="AF575" s="1"/>
  <c r="AA398"/>
  <c r="AF398" s="1"/>
  <c r="AA491"/>
  <c r="AF491" s="1"/>
  <c r="AA210"/>
  <c r="AF210" s="1"/>
  <c r="AA544"/>
  <c r="AF544" s="1"/>
  <c r="AA171"/>
  <c r="AF171" s="1"/>
  <c r="AA459"/>
  <c r="AF459" s="1"/>
  <c r="AA445"/>
  <c r="AF445" s="1"/>
  <c r="AA188"/>
  <c r="AF188" s="1"/>
  <c r="AA133"/>
  <c r="AF133" s="1"/>
  <c r="AA41"/>
  <c r="AF41" s="1"/>
  <c r="AA140"/>
  <c r="AF140" s="1"/>
  <c r="AA360"/>
  <c r="AF360" s="1"/>
  <c r="AA183"/>
  <c r="AF183" s="1"/>
  <c r="AA159"/>
  <c r="AF159" s="1"/>
  <c r="AA494"/>
  <c r="AF494" s="1"/>
  <c r="AA26"/>
  <c r="AF26" s="1"/>
  <c r="AA419"/>
  <c r="AF419" s="1"/>
  <c r="AA202"/>
  <c r="AF202" s="1"/>
  <c r="AA597"/>
  <c r="AF597" s="1"/>
  <c r="AA74"/>
  <c r="AF74" s="1"/>
  <c r="AA576"/>
  <c r="AF576" s="1"/>
  <c r="AA187"/>
  <c r="AF187" s="1"/>
  <c r="AA97"/>
  <c r="AF97" s="1"/>
  <c r="AA351"/>
  <c r="AF351" s="1"/>
  <c r="AA311"/>
  <c r="AF311" s="1"/>
  <c r="AA62"/>
  <c r="AF62" s="1"/>
  <c r="AA44"/>
  <c r="AF44" s="1"/>
  <c r="AA487"/>
  <c r="AF487" s="1"/>
  <c r="AA184"/>
  <c r="AF184" s="1"/>
  <c r="AA635"/>
  <c r="AF635" s="1"/>
  <c r="AA578"/>
  <c r="AF578" s="1"/>
  <c r="AA177"/>
  <c r="AF177" s="1"/>
  <c r="AA301"/>
  <c r="AF301" s="1"/>
  <c r="AA355"/>
  <c r="AF355" s="1"/>
  <c r="AA423"/>
  <c r="AF423" s="1"/>
  <c r="AA554"/>
  <c r="AF554" s="1"/>
  <c r="AA543"/>
  <c r="AF543" s="1"/>
  <c r="AA517"/>
  <c r="AF517" s="1"/>
  <c r="AA343"/>
  <c r="AF343" s="1"/>
  <c r="AA215"/>
  <c r="AF215" s="1"/>
  <c r="AA456"/>
  <c r="AF456" s="1"/>
  <c r="AA240"/>
  <c r="AF240" s="1"/>
  <c r="AA347"/>
  <c r="AF347" s="1"/>
  <c r="AA474"/>
  <c r="AF474" s="1"/>
  <c r="AA385"/>
  <c r="AF385" s="1"/>
  <c r="AA408"/>
  <c r="AF408" s="1"/>
  <c r="AA502"/>
  <c r="AF502" s="1"/>
  <c r="AA246"/>
  <c r="AF246" s="1"/>
  <c r="AA627"/>
  <c r="AF627" s="1"/>
  <c r="AA104"/>
  <c r="AF104" s="1"/>
  <c r="AA521"/>
  <c r="AF521" s="1"/>
  <c r="AA294"/>
  <c r="AF294" s="1"/>
  <c r="AF207"/>
  <c r="AA393"/>
  <c r="AF393" s="1"/>
  <c r="AA394"/>
  <c r="AF394" s="1"/>
  <c r="AA285"/>
  <c r="AF285" s="1"/>
  <c r="AA663"/>
  <c r="AF663" s="1"/>
  <c r="AA549"/>
  <c r="AF549" s="1"/>
  <c r="AA409"/>
  <c r="AF409" s="1"/>
  <c r="AA387"/>
  <c r="AF387" s="1"/>
  <c r="AA12"/>
  <c r="AF12" s="1"/>
  <c r="AA511"/>
  <c r="AF511" s="1"/>
  <c r="AA510"/>
  <c r="AF510" s="1"/>
  <c r="AA77"/>
  <c r="AF77" s="1"/>
  <c r="AA527"/>
  <c r="AF527" s="1"/>
  <c r="AA235"/>
  <c r="AF235" s="1"/>
  <c r="AA50"/>
  <c r="AF50" s="1"/>
  <c r="AA604"/>
  <c r="AF604" s="1"/>
  <c r="AA545"/>
  <c r="AF545" s="1"/>
  <c r="AA52"/>
  <c r="AF52" s="1"/>
  <c r="AA99"/>
  <c r="AF99" s="1"/>
  <c r="AA626"/>
  <c r="AF626" s="1"/>
  <c r="AA580"/>
  <c r="AF580" s="1"/>
  <c r="AA198"/>
  <c r="AF198" s="1"/>
  <c r="AA251"/>
  <c r="AF251" s="1"/>
  <c r="AA123"/>
  <c r="AF123" s="1"/>
  <c r="AA250"/>
  <c r="AF250" s="1"/>
  <c r="AA286"/>
  <c r="AF286" s="1"/>
  <c r="AA569"/>
  <c r="AF569" s="1"/>
  <c r="AA389"/>
  <c r="AF389" s="1"/>
  <c r="AA594"/>
  <c r="AF594" s="1"/>
  <c r="AA265"/>
  <c r="AF265" s="1"/>
  <c r="AA90"/>
  <c r="AF90" s="1"/>
  <c r="AA259"/>
  <c r="AF259" s="1"/>
  <c r="AA440"/>
  <c r="AF440" s="1"/>
  <c r="AA378"/>
  <c r="AF378" s="1"/>
  <c r="AA211"/>
  <c r="AF211" s="1"/>
  <c r="AA228"/>
  <c r="AF228" s="1"/>
  <c r="AA506"/>
  <c r="AF506" s="1"/>
  <c r="AA279"/>
  <c r="AF279" s="1"/>
  <c r="AA426"/>
  <c r="AF426" s="1"/>
  <c r="AA650"/>
  <c r="AF650" s="1"/>
  <c r="AA548"/>
  <c r="AF548" s="1"/>
  <c r="AA319"/>
  <c r="AF319" s="1"/>
  <c r="AA391"/>
  <c r="AF391" s="1"/>
  <c r="AA460"/>
  <c r="AF460" s="1"/>
  <c r="AA399"/>
  <c r="AF399" s="1"/>
  <c r="AA475"/>
  <c r="AF475" s="1"/>
  <c r="AA476"/>
  <c r="AF476" s="1"/>
  <c r="AA457"/>
  <c r="AF457" s="1"/>
  <c r="AA153"/>
  <c r="AF153" s="1"/>
  <c r="AA573"/>
  <c r="AF573" s="1"/>
  <c r="AA129"/>
  <c r="AF129" s="1"/>
  <c r="AA6"/>
  <c r="AF6" s="1"/>
  <c r="AA150"/>
  <c r="AF150" s="1"/>
  <c r="AA21"/>
  <c r="AF21" s="1"/>
  <c r="AA144"/>
  <c r="AF144" s="1"/>
  <c r="AA126"/>
  <c r="AF126" s="1"/>
  <c r="AA156"/>
  <c r="AF156" s="1"/>
  <c r="AA368"/>
  <c r="AF368" s="1"/>
  <c r="AA612"/>
  <c r="AF612" s="1"/>
  <c r="AA214"/>
  <c r="AF214" s="1"/>
  <c r="AA324"/>
  <c r="AF324" s="1"/>
  <c r="AA504"/>
  <c r="AF504" s="1"/>
  <c r="AA238"/>
  <c r="AF238" s="1"/>
  <c r="AA611"/>
  <c r="AF611" s="1"/>
  <c r="AA260"/>
  <c r="AF260" s="1"/>
  <c r="AA590"/>
  <c r="AF590" s="1"/>
  <c r="AA306"/>
  <c r="AF306" s="1"/>
  <c r="AA217"/>
  <c r="AF217" s="1"/>
  <c r="AA216"/>
  <c r="AF216" s="1"/>
  <c r="AA308"/>
  <c r="AF308" s="1"/>
  <c r="AA451"/>
  <c r="AF451" s="1"/>
  <c r="AA292"/>
  <c r="AF292" s="1"/>
  <c r="AA365"/>
  <c r="AF365" s="1"/>
  <c r="AA577"/>
  <c r="AF577" s="1"/>
  <c r="AA470"/>
  <c r="AF470" s="1"/>
  <c r="AA281"/>
  <c r="AF281" s="1"/>
  <c r="AA352"/>
  <c r="AF352" s="1"/>
  <c r="AA515"/>
  <c r="AF515" s="1"/>
  <c r="AA69"/>
  <c r="AF69" s="1"/>
  <c r="AA380"/>
  <c r="AF380" s="1"/>
  <c r="AA302"/>
  <c r="AF302" s="1"/>
  <c r="AA209"/>
  <c r="AF209" s="1"/>
  <c r="AA304"/>
  <c r="AF304" s="1"/>
  <c r="AA653"/>
  <c r="AF653" s="1"/>
  <c r="AA550"/>
  <c r="AF550" s="1"/>
  <c r="AA541"/>
  <c r="AF541" s="1"/>
  <c r="AA321"/>
  <c r="AF321" s="1"/>
  <c r="AA588"/>
  <c r="AF588" s="1"/>
  <c r="AA465"/>
  <c r="AF465" s="1"/>
  <c r="AA591"/>
  <c r="AF591" s="1"/>
  <c r="AA436"/>
  <c r="AF436" s="1"/>
  <c r="AA312"/>
  <c r="AF312" s="1"/>
  <c r="AA464"/>
  <c r="AF464" s="1"/>
  <c r="AA396"/>
  <c r="AF396" s="1"/>
  <c r="AA571"/>
  <c r="AF571" s="1"/>
  <c r="AA222"/>
  <c r="AF222" s="1"/>
  <c r="AA615"/>
  <c r="AF615" s="1"/>
  <c r="AA266"/>
  <c r="AF266" s="1"/>
  <c r="AA66"/>
  <c r="AF66" s="1"/>
  <c r="AA413"/>
  <c r="AF413" s="1"/>
  <c r="AA528"/>
  <c r="AF528" s="1"/>
  <c r="AA417"/>
  <c r="AF417" s="1"/>
  <c r="AA411"/>
  <c r="AF411" s="1"/>
  <c r="AA149"/>
  <c r="AF149" s="1"/>
  <c r="AA239"/>
  <c r="AF239" s="1"/>
  <c r="AF607"/>
  <c r="AA533"/>
  <c r="AF533" s="1"/>
  <c r="AA160"/>
  <c r="AF160" s="1"/>
  <c r="AA310"/>
  <c r="AF310" s="1"/>
  <c r="AA182"/>
  <c r="AF182" s="1"/>
  <c r="AA109"/>
  <c r="AF109" s="1"/>
  <c r="AA581"/>
  <c r="AF581" s="1"/>
  <c r="AA30"/>
  <c r="AF30" s="1"/>
  <c r="AA264"/>
  <c r="AF264" s="1"/>
  <c r="AA174"/>
  <c r="AF174" s="1"/>
  <c r="AA640"/>
  <c r="AF640" s="1"/>
  <c r="AA223"/>
  <c r="AF223" s="1"/>
  <c r="AA195"/>
  <c r="AF195" s="1"/>
  <c r="AA483"/>
  <c r="AF483" s="1"/>
  <c r="AA631"/>
  <c r="AF631" s="1"/>
  <c r="AA269"/>
  <c r="AF269" s="1"/>
  <c r="AA27"/>
  <c r="AF27" s="1"/>
  <c r="AA379"/>
  <c r="AF379" s="1"/>
  <c r="AA455"/>
  <c r="AF455" s="1"/>
  <c r="AA450"/>
  <c r="AF450" s="1"/>
  <c r="AA534"/>
  <c r="AF534" s="1"/>
  <c r="AA338"/>
  <c r="AF338" s="1"/>
  <c r="AA630"/>
  <c r="AF630" s="1"/>
  <c r="AA268"/>
  <c r="AF268" s="1"/>
  <c r="AA473"/>
  <c r="AF473" s="1"/>
  <c r="AA233"/>
  <c r="AF233" s="1"/>
  <c r="AA520"/>
  <c r="AF520" s="1"/>
  <c r="AA254"/>
  <c r="AF254" s="1"/>
  <c r="AA367"/>
  <c r="AF367" s="1"/>
  <c r="AA374"/>
  <c r="AF374" s="1"/>
  <c r="AA288"/>
  <c r="AF288" s="1"/>
  <c r="AA489"/>
  <c r="AF489" s="1"/>
  <c r="AA462"/>
  <c r="AF462" s="1"/>
  <c r="AA283"/>
  <c r="AF283" s="1"/>
  <c r="AA134"/>
  <c r="AF134" s="1"/>
  <c r="AA151"/>
  <c r="AF151" s="1"/>
  <c r="AA332"/>
  <c r="AF332" s="1"/>
  <c r="AA646"/>
  <c r="AF646" s="1"/>
  <c r="AA395"/>
  <c r="AF395" s="1"/>
  <c r="AA538"/>
  <c r="AF538" s="1"/>
  <c r="AA568"/>
  <c r="AF568" s="1"/>
  <c r="AA441"/>
  <c r="AF441" s="1"/>
  <c r="AA602"/>
  <c r="AF602" s="1"/>
  <c r="AA261"/>
  <c r="AF261" s="1"/>
  <c r="AA190"/>
  <c r="AF190" s="1"/>
  <c r="AA636"/>
  <c r="AF636" s="1"/>
  <c r="AA532"/>
  <c r="AF532" s="1"/>
  <c r="AA458"/>
  <c r="AF458" s="1"/>
  <c r="AA485"/>
  <c r="AF485" s="1"/>
  <c r="AA206"/>
  <c r="AF206" s="1"/>
  <c r="AA570"/>
  <c r="AF570" s="1"/>
  <c r="AA91"/>
  <c r="AF91" s="1"/>
  <c r="AA252"/>
  <c r="AF252" s="1"/>
  <c r="AA369"/>
  <c r="AF369" s="1"/>
  <c r="AA314"/>
  <c r="AF314" s="1"/>
  <c r="AA496"/>
  <c r="AF496" s="1"/>
  <c r="AA277"/>
  <c r="AF277" s="1"/>
  <c r="AA587"/>
  <c r="AF587" s="1"/>
  <c r="AA412"/>
  <c r="AF412" s="1"/>
  <c r="AA348"/>
  <c r="AF348" s="1"/>
  <c r="AA390"/>
  <c r="AF390" s="1"/>
  <c r="AA600"/>
  <c r="AF600" s="1"/>
  <c r="AA478"/>
  <c r="AF478" s="1"/>
  <c r="AA163"/>
  <c r="AF163" s="1"/>
  <c r="AA363"/>
  <c r="AF363" s="1"/>
  <c r="AA120"/>
  <c r="AF120" s="1"/>
  <c r="AA633"/>
  <c r="AF633" s="1"/>
  <c r="AA193"/>
  <c r="AF193" s="1"/>
  <c r="AA48"/>
  <c r="AF48" s="1"/>
  <c r="AA432"/>
  <c r="AF432" s="1"/>
  <c r="AA513"/>
  <c r="AF513" s="1"/>
  <c r="AA638"/>
  <c r="AF638" s="1"/>
  <c r="AA498"/>
  <c r="AF498" s="1"/>
  <c r="AA111"/>
  <c r="AF111" s="1"/>
  <c r="AA386"/>
  <c r="AF386" s="1"/>
  <c r="AA145"/>
  <c r="AF145" s="1"/>
  <c r="AA103"/>
  <c r="AF103" s="1"/>
  <c r="AA172"/>
  <c r="AF172" s="1"/>
  <c r="AA484"/>
  <c r="AF484" s="1"/>
  <c r="AA553"/>
  <c r="AF553" s="1"/>
  <c r="AA29"/>
  <c r="AF29" s="1"/>
  <c r="AA641"/>
  <c r="AF641" s="1"/>
  <c r="AA168"/>
  <c r="AF168" s="1"/>
  <c r="AA272"/>
  <c r="AF272" s="1"/>
  <c r="AA530"/>
  <c r="AF530" s="1"/>
  <c r="AA291"/>
  <c r="AF291" s="1"/>
  <c r="AA482"/>
  <c r="AF482" s="1"/>
  <c r="AA218"/>
  <c r="AF218" s="1"/>
  <c r="AA245"/>
  <c r="AF245" s="1"/>
  <c r="AA118"/>
  <c r="AF118" s="1"/>
  <c r="AA147"/>
  <c r="AF147" s="1"/>
  <c r="AA480"/>
  <c r="AF480" s="1"/>
  <c r="AA221"/>
  <c r="AF221" s="1"/>
  <c r="AA531"/>
  <c r="AF531" s="1"/>
  <c r="AA383"/>
  <c r="AF383" s="1"/>
  <c r="AA307"/>
  <c r="AF307" s="1"/>
  <c r="AA605"/>
  <c r="AF605" s="1"/>
  <c r="AA122"/>
  <c r="AF122" s="1"/>
  <c r="AA664"/>
  <c r="AF664" s="1"/>
  <c r="AA316"/>
  <c r="AF316" s="1"/>
  <c r="AA116"/>
  <c r="AF116" s="1"/>
  <c r="AA421"/>
  <c r="AF421" s="1"/>
  <c r="AA128"/>
  <c r="AF128" s="1"/>
  <c r="AA16"/>
  <c r="AF16" s="1"/>
  <c r="AA453"/>
  <c r="AF453" s="1"/>
  <c r="AA243"/>
  <c r="AF243" s="1"/>
  <c r="AA416"/>
  <c r="AF416" s="1"/>
  <c r="AA469"/>
  <c r="AF469" s="1"/>
  <c r="AA322"/>
  <c r="AF322" s="1"/>
  <c r="AA414"/>
  <c r="AF414" s="1"/>
  <c r="AA124"/>
  <c r="AF124" s="1"/>
  <c r="AA158"/>
  <c r="AF158" s="1"/>
  <c r="AA309"/>
  <c r="AF309" s="1"/>
  <c r="AA276"/>
  <c r="AF276" s="1"/>
  <c r="AA340"/>
  <c r="AF340" s="1"/>
  <c r="AA115"/>
  <c r="AF115" s="1"/>
  <c r="AA471"/>
  <c r="AF471" s="1"/>
  <c r="AA410"/>
  <c r="AF410" s="1"/>
  <c r="AF162"/>
  <c r="AA229"/>
  <c r="AF229" s="1"/>
  <c r="AA275"/>
  <c r="AF275" s="1"/>
  <c r="AA15"/>
  <c r="AF15" s="1"/>
  <c r="AA540"/>
  <c r="AF540" s="1"/>
  <c r="AA656"/>
  <c r="AF656" s="1"/>
  <c r="AA334"/>
  <c r="AF334" s="1"/>
  <c r="AA114"/>
  <c r="AF114" s="1"/>
  <c r="AA435"/>
  <c r="AF435" s="1"/>
  <c r="AA654"/>
  <c r="AF654" s="1"/>
  <c r="AA57"/>
  <c r="AF57" s="1"/>
  <c r="AA295"/>
  <c r="AF295" s="1"/>
  <c r="AA37"/>
  <c r="AF37" s="1"/>
  <c r="AA61"/>
  <c r="AF61" s="1"/>
  <c r="AA201"/>
  <c r="AF201" s="1"/>
  <c r="AA593"/>
  <c r="AF593" s="1"/>
  <c r="AA537"/>
  <c r="AF537" s="1"/>
  <c r="AA466"/>
  <c r="AF466" s="1"/>
  <c r="AA337"/>
  <c r="AF337" s="1"/>
  <c r="AA344"/>
  <c r="AF344" s="1"/>
  <c r="AA652"/>
  <c r="AF652" s="1"/>
  <c r="AA164"/>
  <c r="AF164" s="1"/>
  <c r="AA242"/>
  <c r="AF242" s="1"/>
  <c r="AA107"/>
  <c r="AF107" s="1"/>
  <c r="AA23"/>
  <c r="AF23" s="1"/>
  <c r="AA546"/>
  <c r="AF546" s="1"/>
  <c r="AA54"/>
  <c r="AF54" s="1"/>
  <c r="AA415"/>
  <c r="AF415" s="1"/>
  <c r="AA320"/>
  <c r="AF320" s="1"/>
  <c r="AA136"/>
  <c r="AF136" s="1"/>
  <c r="AA523"/>
  <c r="AF523" s="1"/>
  <c r="AA92"/>
  <c r="AF92" s="1"/>
  <c r="AA424"/>
  <c r="AF424" s="1"/>
  <c r="AA284"/>
  <c r="AF284" s="1"/>
  <c r="AA556"/>
  <c r="AF556" s="1"/>
  <c r="AA622"/>
  <c r="AF622" s="1"/>
  <c r="AA518"/>
  <c r="AF518" s="1"/>
  <c r="AA446"/>
  <c r="AF446" s="1"/>
  <c r="AA43"/>
  <c r="AF43" s="1"/>
  <c r="AA349"/>
  <c r="AF349" s="1"/>
  <c r="AA244"/>
  <c r="AF244" s="1"/>
  <c r="AA179"/>
  <c r="AF179" s="1"/>
  <c r="AA191"/>
  <c r="AF191" s="1"/>
  <c r="AA643"/>
  <c r="AF643" s="1"/>
  <c r="AA350"/>
  <c r="AF350" s="1"/>
  <c r="AA461"/>
  <c r="AF461" s="1"/>
  <c r="AA536"/>
  <c r="AF536" s="1"/>
  <c r="AA226"/>
  <c r="AF226" s="1"/>
  <c r="AA186"/>
  <c r="AF186" s="1"/>
  <c r="AA438"/>
  <c r="AF438" s="1"/>
  <c r="AA572"/>
  <c r="AF572" s="1"/>
  <c r="AA519"/>
  <c r="AF519" s="1"/>
  <c r="AA564"/>
  <c r="AF564" s="1"/>
  <c r="AA610"/>
  <c r="AF610" s="1"/>
  <c r="AA488"/>
  <c r="AF488" s="1"/>
  <c r="AA299"/>
  <c r="AF299" s="1"/>
  <c r="AA333"/>
  <c r="AF333" s="1"/>
  <c r="AA608"/>
  <c r="AF608" s="1"/>
  <c r="AA514"/>
  <c r="AF514" s="1"/>
  <c r="AA437"/>
  <c r="AF437" s="1"/>
  <c r="AA361"/>
  <c r="AF361" s="1"/>
  <c r="AA135"/>
  <c r="AF135" s="1"/>
  <c r="AA146"/>
  <c r="AF146" s="1"/>
  <c r="AA157"/>
  <c r="AF157" s="1"/>
  <c r="AA507"/>
  <c r="AF507" s="1"/>
  <c r="AA637"/>
  <c r="AF637" s="1"/>
  <c r="AA559"/>
  <c r="AF559" s="1"/>
  <c r="AA375"/>
  <c r="AF375" s="1"/>
  <c r="AA449"/>
  <c r="AF449" s="1"/>
  <c r="AA22"/>
  <c r="AF22" s="1"/>
  <c r="AA58"/>
  <c r="AF58" s="1"/>
  <c r="AA78"/>
  <c r="AF78" s="1"/>
  <c r="AA101"/>
  <c r="AF101" s="1"/>
  <c r="AA81"/>
  <c r="AF81" s="1"/>
  <c r="AA660"/>
  <c r="AF660" s="1"/>
  <c r="AA589"/>
  <c r="AF589" s="1"/>
  <c r="AA429"/>
  <c r="AF429" s="1"/>
  <c r="AA219"/>
  <c r="AF219" s="1"/>
  <c r="AA503"/>
  <c r="AF503" s="1"/>
  <c r="AA444"/>
  <c r="AF444" s="1"/>
  <c r="AA547"/>
  <c r="AF547" s="1"/>
  <c r="AA392"/>
  <c r="AF392" s="1"/>
  <c r="AA397"/>
  <c r="AF397" s="1"/>
  <c r="AA617"/>
  <c r="AF617" s="1"/>
  <c r="AA555"/>
  <c r="AF555" s="1"/>
  <c r="AA318"/>
  <c r="AF318" s="1"/>
  <c r="AA85"/>
  <c r="AF85" s="1"/>
  <c r="AA357"/>
  <c r="AF357" s="1"/>
  <c r="AA28"/>
  <c r="AF28" s="1"/>
  <c r="AA249"/>
  <c r="AF249" s="1"/>
  <c r="AA70"/>
  <c r="AF70" s="1"/>
  <c r="AA10"/>
  <c r="AF10" s="1"/>
  <c r="AA132"/>
  <c r="AF132" s="1"/>
  <c r="AA112"/>
  <c r="AF112" s="1"/>
  <c r="AA565"/>
  <c r="AF565" s="1"/>
  <c r="AA422"/>
  <c r="AF422" s="1"/>
  <c r="AA127"/>
  <c r="AF127" s="1"/>
  <c r="AA212"/>
  <c r="AF212" s="1"/>
  <c r="AA72"/>
  <c r="AF72" s="1"/>
  <c r="AA463"/>
  <c r="AF463" s="1"/>
  <c r="AA253"/>
  <c r="AF253" s="1"/>
  <c r="AA606"/>
  <c r="AF606" s="1"/>
  <c r="AA618"/>
  <c r="AF618" s="1"/>
  <c r="AA493"/>
  <c r="AF493" s="1"/>
  <c r="AA479"/>
  <c r="AF479" s="1"/>
  <c r="AA599"/>
  <c r="AF599" s="1"/>
  <c r="AA431"/>
  <c r="AF431" s="1"/>
  <c r="AA280"/>
  <c r="AF280" s="1"/>
  <c r="AA648"/>
  <c r="AF648" s="1"/>
  <c r="AA632"/>
  <c r="AF632" s="1"/>
  <c r="AA213"/>
  <c r="AF213" s="1"/>
  <c r="AA335"/>
  <c r="AF335" s="1"/>
  <c r="AA248"/>
  <c r="AF248" s="1"/>
  <c r="AA439"/>
  <c r="AF439" s="1"/>
  <c r="AA372"/>
  <c r="AF372" s="1"/>
  <c r="AA614"/>
  <c r="AF614" s="1"/>
  <c r="AA628"/>
  <c r="AF628" s="1"/>
  <c r="AA557"/>
  <c r="AF557" s="1"/>
  <c r="AA353"/>
  <c r="AF353" s="1"/>
  <c r="AA497"/>
  <c r="AF497" s="1"/>
  <c r="AA154"/>
  <c r="AF154" s="1"/>
  <c r="AA106"/>
  <c r="AF106" s="1"/>
  <c r="AA592"/>
  <c r="AF592" s="1"/>
  <c r="AA558"/>
  <c r="AF558" s="1"/>
  <c r="AA522"/>
  <c r="AF522" s="1"/>
  <c r="AA452"/>
  <c r="AF452" s="1"/>
  <c r="AA152"/>
  <c r="AF152" s="1"/>
  <c r="AA366"/>
  <c r="AF366" s="1"/>
  <c r="AA263"/>
  <c r="AF263" s="1"/>
  <c r="AA647"/>
  <c r="AF647" s="1"/>
  <c r="AA583"/>
  <c r="AF583" s="1"/>
  <c r="AA425"/>
  <c r="AF425" s="1"/>
  <c r="AA173"/>
  <c r="AF173" s="1"/>
  <c r="AA512"/>
  <c r="AF512" s="1"/>
  <c r="AA224"/>
  <c r="AF224" s="1"/>
  <c r="AA404"/>
  <c r="AF404" s="1"/>
  <c r="AA234"/>
  <c r="AF234" s="1"/>
  <c r="AD644"/>
  <c r="X293"/>
  <c r="Y293"/>
  <c r="AA293" s="1"/>
  <c r="AB293"/>
  <c r="Y644"/>
  <c r="AA644" s="1"/>
  <c r="X335"/>
  <c r="F477"/>
  <c r="Z477" s="1"/>
  <c r="AA477" s="1"/>
  <c r="AF477" s="1"/>
  <c r="F634"/>
  <c r="Z634" s="1"/>
  <c r="AA634" s="1"/>
  <c r="AF634" s="1"/>
  <c r="F427"/>
  <c r="Z427" s="1"/>
  <c r="AA427" s="1"/>
  <c r="AF427" s="1"/>
  <c r="F84"/>
  <c r="Z84" s="1"/>
  <c r="AA84" s="1"/>
  <c r="AF84" s="1"/>
  <c r="F189"/>
  <c r="Z189" s="1"/>
  <c r="AA189" s="1"/>
  <c r="AF189" s="1"/>
  <c r="AF644" l="1"/>
  <c r="AF293"/>
  <c r="X477"/>
  <c r="X189"/>
  <c r="X427"/>
  <c r="X84"/>
  <c r="X634"/>
</calcChain>
</file>

<file path=xl/sharedStrings.xml><?xml version="1.0" encoding="utf-8"?>
<sst xmlns="http://schemas.openxmlformats.org/spreadsheetml/2006/main" count="2000" uniqueCount="722">
  <si>
    <t>Name</t>
  </si>
  <si>
    <t>Club</t>
  </si>
  <si>
    <t>Placing</t>
  </si>
  <si>
    <t>Event</t>
  </si>
  <si>
    <t>Rider</t>
  </si>
  <si>
    <t>Start Time</t>
  </si>
  <si>
    <t>Corrected Time</t>
  </si>
  <si>
    <t>Finish Time</t>
  </si>
  <si>
    <t>Points</t>
  </si>
  <si>
    <t>Rider In Master List</t>
  </si>
  <si>
    <t>Vermeulen Andre</t>
  </si>
  <si>
    <t>Burgin Stan</t>
  </si>
  <si>
    <t>Moller Grant</t>
  </si>
  <si>
    <t>Goulburn</t>
  </si>
  <si>
    <t>Berry Chris</t>
  </si>
  <si>
    <t>Malloy Andrew</t>
  </si>
  <si>
    <t>Rawlinson Brian</t>
  </si>
  <si>
    <t>Walters Andrew</t>
  </si>
  <si>
    <t>Illawarra</t>
  </si>
  <si>
    <t>A'Hern James</t>
  </si>
  <si>
    <t>Jones Phil</t>
  </si>
  <si>
    <t>Clark Jo</t>
  </si>
  <si>
    <t>Bird Scott</t>
  </si>
  <si>
    <t>Johnson Craig</t>
  </si>
  <si>
    <t>Pattison Jason</t>
  </si>
  <si>
    <t xml:space="preserve">Sousa Marco </t>
  </si>
  <si>
    <t>Leechburch Auwers Glen</t>
  </si>
  <si>
    <t>Mullens Dave</t>
  </si>
  <si>
    <t>Eurobodalla</t>
  </si>
  <si>
    <t>Champion Phil</t>
  </si>
  <si>
    <t>Brandon Ian</t>
  </si>
  <si>
    <t>Jindabyne</t>
  </si>
  <si>
    <t>Daniel Josh</t>
  </si>
  <si>
    <t>Larsen Frank</t>
  </si>
  <si>
    <t>Soto David</t>
  </si>
  <si>
    <t>Apps Glenn</t>
  </si>
  <si>
    <t>Brooker Kylie</t>
  </si>
  <si>
    <t>Jones Rhys</t>
  </si>
  <si>
    <t>Jackson Andrew</t>
  </si>
  <si>
    <t>Southern Highlands</t>
  </si>
  <si>
    <t>Lockhart Geoff</t>
  </si>
  <si>
    <t>Nowra</t>
  </si>
  <si>
    <t>Arnold Jasmine</t>
  </si>
  <si>
    <t>Bassingthwaite Allan</t>
  </si>
  <si>
    <t>Berry Fiona</t>
  </si>
  <si>
    <t>Cullity John</t>
  </si>
  <si>
    <t>Darke Kate</t>
  </si>
  <si>
    <t>de la Torre Nigel</t>
  </si>
  <si>
    <t>Gleeson Michael</t>
  </si>
  <si>
    <t>Hulm Zac</t>
  </si>
  <si>
    <t>Jenkins Bruce</t>
  </si>
  <si>
    <t>Kelly Dean</t>
  </si>
  <si>
    <t>Lascelles John</t>
  </si>
  <si>
    <t>McCarthy Michael</t>
  </si>
  <si>
    <t>Morris Dave</t>
  </si>
  <si>
    <t>Oaten Chelsea</t>
  </si>
  <si>
    <t>O'Brien Shane</t>
  </si>
  <si>
    <t>Stalker Nicola</t>
  </si>
  <si>
    <t>Tortorici Frank</t>
  </si>
  <si>
    <t>Vanderzanden Peter</t>
  </si>
  <si>
    <t>Child Rod</t>
  </si>
  <si>
    <t>Jak Michael</t>
  </si>
  <si>
    <t>Apps Chris</t>
  </si>
  <si>
    <t>Bird Daryl</t>
  </si>
  <si>
    <t>Coulls Deb</t>
  </si>
  <si>
    <t>Deitz David</t>
  </si>
  <si>
    <t>Dreizi Joanne</t>
  </si>
  <si>
    <t>Foley-Chell Keith</t>
  </si>
  <si>
    <t>Henley Michael</t>
  </si>
  <si>
    <t>Jackson Peter</t>
  </si>
  <si>
    <t>McCulloch Grahame</t>
  </si>
  <si>
    <t>McMurray Tim</t>
  </si>
  <si>
    <t>Moroney Nadine</t>
  </si>
  <si>
    <t>Murray Paul</t>
  </si>
  <si>
    <t>Newing Lise</t>
  </si>
  <si>
    <t>Northey Joseph</t>
  </si>
  <si>
    <t>Orme Alex</t>
  </si>
  <si>
    <t>Palermo Lou</t>
  </si>
  <si>
    <t>Pattison Annette</t>
  </si>
  <si>
    <t>Pereira Joe</t>
  </si>
  <si>
    <t>Rice Phil</t>
  </si>
  <si>
    <t>Russell Liz</t>
  </si>
  <si>
    <t xml:space="preserve">Stephenson Tony </t>
  </si>
  <si>
    <t>Verheyen Jules</t>
  </si>
  <si>
    <t>Verheyen Rob</t>
  </si>
  <si>
    <t>Vesel Peter</t>
  </si>
  <si>
    <t>Watts Stephen</t>
  </si>
  <si>
    <t xml:space="preserve">Abdy Matthew </t>
  </si>
  <si>
    <t>A'Hearn James</t>
  </si>
  <si>
    <t>Ahmed Khalid</t>
  </si>
  <si>
    <t>Aitkins Martin</t>
  </si>
  <si>
    <t>Aitkinson Ken</t>
  </si>
  <si>
    <t>Ajazi Shah</t>
  </si>
  <si>
    <t>Allen Chris</t>
  </si>
  <si>
    <t xml:space="preserve">Allen Kurt </t>
  </si>
  <si>
    <t>Allen Robert</t>
  </si>
  <si>
    <t>Angus Kate</t>
  </si>
  <si>
    <t>Anthony Brenton</t>
  </si>
  <si>
    <t>Anthony Mark</t>
  </si>
  <si>
    <t>Apps Shannon</t>
  </si>
  <si>
    <t>Arnold Kerry</t>
  </si>
  <si>
    <t>Atkins Martin</t>
  </si>
  <si>
    <t>Bagnall Mark</t>
  </si>
  <si>
    <t>Balding Chad</t>
  </si>
  <si>
    <t>Banco Brian</t>
  </si>
  <si>
    <t>Barrett Renate</t>
  </si>
  <si>
    <t>Beard Barbara</t>
  </si>
  <si>
    <t>Bennett Kirsten</t>
  </si>
  <si>
    <t>Benson Jen</t>
  </si>
  <si>
    <t>Bevan Liz</t>
  </si>
  <si>
    <t>Blane Steve</t>
  </si>
  <si>
    <t xml:space="preserve">Boardley Greg </t>
  </si>
  <si>
    <t>Booth Josh</t>
  </si>
  <si>
    <t>Bowron Paul</t>
  </si>
  <si>
    <t>Bray Nick</t>
  </si>
  <si>
    <t>Brearley Lucy</t>
  </si>
  <si>
    <t>Briggs Dennis</t>
  </si>
  <si>
    <t>Brooks Andrew</t>
  </si>
  <si>
    <t xml:space="preserve">Brown Craig </t>
  </si>
  <si>
    <t>Brown Hugh</t>
  </si>
  <si>
    <t>Brown Mal</t>
  </si>
  <si>
    <t>Brown Neill</t>
  </si>
  <si>
    <t>Buchanan Robert</t>
  </si>
  <si>
    <t>Burke Paul</t>
  </si>
  <si>
    <t>Burke Tony</t>
  </si>
  <si>
    <t xml:space="preserve">Bushell Chris </t>
  </si>
  <si>
    <t>Cace Sue</t>
  </si>
  <si>
    <t>Cameron  James</t>
  </si>
  <si>
    <t>Cape Peter</t>
  </si>
  <si>
    <t>Carr Sam</t>
  </si>
  <si>
    <t>Cartledge Colin</t>
  </si>
  <si>
    <t>Cartledge Sam</t>
  </si>
  <si>
    <t>Cartwright Andy</t>
  </si>
  <si>
    <t>Cartwright Henry</t>
  </si>
  <si>
    <t>Cartwright Tim</t>
  </si>
  <si>
    <t>Chiaverini Joe</t>
  </si>
  <si>
    <t>Clark Matt</t>
  </si>
  <si>
    <t>Clements Paul</t>
  </si>
  <si>
    <t>Clifford Tony</t>
  </si>
  <si>
    <t>Coerden Sean</t>
  </si>
  <si>
    <t>Corrigan Brian</t>
  </si>
  <si>
    <t>Cosgrove Sinead</t>
  </si>
  <si>
    <t>Coulson Justin</t>
  </si>
  <si>
    <t>Covington Lionel</t>
  </si>
  <si>
    <t>Crawford Michelle</t>
  </si>
  <si>
    <t>Crighton Geoff</t>
  </si>
  <si>
    <t>Cueden Sean</t>
  </si>
  <si>
    <t>Cummings Jamie</t>
  </si>
  <si>
    <t>Cunningham Mitchell</t>
  </si>
  <si>
    <t>Cunningham Tarni</t>
  </si>
  <si>
    <t>Daley Rob</t>
  </si>
  <si>
    <t>Daley Steve</t>
  </si>
  <si>
    <t xml:space="preserve">Darlow Richard </t>
  </si>
  <si>
    <t>Dawkins Hugh</t>
  </si>
  <si>
    <t>Deitz Peter</t>
  </si>
  <si>
    <t>Delamont Gordon</t>
  </si>
  <si>
    <t xml:space="preserve">Den Wendy </t>
  </si>
  <si>
    <t>Dennis Jonathan</t>
  </si>
  <si>
    <t>Derks Andy</t>
  </si>
  <si>
    <t>DeTourette Dean</t>
  </si>
  <si>
    <t>Dole Steve</t>
  </si>
  <si>
    <t>Dorsett Robert</t>
  </si>
  <si>
    <t>Duncan Damien</t>
  </si>
  <si>
    <t>Duxfield Geoff</t>
  </si>
  <si>
    <t>Elborough Anthony</t>
  </si>
  <si>
    <t>Elborough Craig</t>
  </si>
  <si>
    <t>Ellwood Robyn</t>
  </si>
  <si>
    <t>Emerton Ian</t>
  </si>
  <si>
    <t>Erven Wally</t>
  </si>
  <si>
    <t>Evans Peter</t>
  </si>
  <si>
    <t>Faulkner Carl</t>
  </si>
  <si>
    <t>Fisher Kevin</t>
  </si>
  <si>
    <t>Fitzgerald Dennis</t>
  </si>
  <si>
    <t>Fitzsimons John</t>
  </si>
  <si>
    <t>Flatman Tony</t>
  </si>
  <si>
    <t>Flood Peter</t>
  </si>
  <si>
    <t>Gale Phil</t>
  </si>
  <si>
    <t>Galvin George</t>
  </si>
  <si>
    <t>Gapps Glenn</t>
  </si>
  <si>
    <t>Gilman Andrew</t>
  </si>
  <si>
    <t>Gleeson Patrick</t>
  </si>
  <si>
    <t>Glenn Catherine</t>
  </si>
  <si>
    <t>Glenn Mark</t>
  </si>
  <si>
    <t>Gluszek Jamie</t>
  </si>
  <si>
    <t>Glyde Alyssa</t>
  </si>
  <si>
    <t>Goldfinch Andrew</t>
  </si>
  <si>
    <t>Goodspeed Bruce</t>
  </si>
  <si>
    <t xml:space="preserve">Grant Gerhard </t>
  </si>
  <si>
    <t>Gray David</t>
  </si>
  <si>
    <t>Hall Barry</t>
  </si>
  <si>
    <t xml:space="preserve">Hamburg Caroline </t>
  </si>
  <si>
    <t>Hansen Mathew</t>
  </si>
  <si>
    <t>Hanson Phil</t>
  </si>
  <si>
    <t>Harding Anthony</t>
  </si>
  <si>
    <t>Harris Glenn</t>
  </si>
  <si>
    <t>Heffernan Keiran</t>
  </si>
  <si>
    <t xml:space="preserve">Hibbs Graham </t>
  </si>
  <si>
    <t>Hickey Daniel</t>
  </si>
  <si>
    <t>Hogan Isacc</t>
  </si>
  <si>
    <t>Hogan Jason</t>
  </si>
  <si>
    <t>Holland Doug</t>
  </si>
  <si>
    <t>Hooke Craig</t>
  </si>
  <si>
    <t>Hoskins Jim</t>
  </si>
  <si>
    <t>Hughes Lucas</t>
  </si>
  <si>
    <t>Hull David</t>
  </si>
  <si>
    <t>Hunt Dave</t>
  </si>
  <si>
    <t xml:space="preserve">Jackman Adam </t>
  </si>
  <si>
    <t xml:space="preserve">Jackson Leigh </t>
  </si>
  <si>
    <t>Jackson Stephen</t>
  </si>
  <si>
    <t>Jarvis James</t>
  </si>
  <si>
    <t>Johnston Anna</t>
  </si>
  <si>
    <t xml:space="preserve">Jonceski Lou </t>
  </si>
  <si>
    <t>Joyce Brian</t>
  </si>
  <si>
    <t xml:space="preserve">Joyce Nicole </t>
  </si>
  <si>
    <t>Karakousis Tony</t>
  </si>
  <si>
    <t>Keanne Aleese</t>
  </si>
  <si>
    <t>Kielly Ian</t>
  </si>
  <si>
    <t>Kilby Mel</t>
  </si>
  <si>
    <t>King Christian</t>
  </si>
  <si>
    <t>Kinnas Kon</t>
  </si>
  <si>
    <t>Klein Graham</t>
  </si>
  <si>
    <t xml:space="preserve">Koehler Jan </t>
  </si>
  <si>
    <t>Kooros Harry</t>
  </si>
  <si>
    <t>Kourembes Jimmy</t>
  </si>
  <si>
    <t xml:space="preserve">Krstevski Bobby </t>
  </si>
  <si>
    <t>La Motta Mathew</t>
  </si>
  <si>
    <t>Lambert Adam</t>
  </si>
  <si>
    <t>LaMotta Matt</t>
  </si>
  <si>
    <t>Le Baut Nick</t>
  </si>
  <si>
    <t>Leach Mick</t>
  </si>
  <si>
    <t>Leah Chris</t>
  </si>
  <si>
    <t>Lee Hannah</t>
  </si>
  <si>
    <t>Liefels Neil</t>
  </si>
  <si>
    <t xml:space="preserve">Limare Anthony </t>
  </si>
  <si>
    <t>Long Sid</t>
  </si>
  <si>
    <t>Lopez John</t>
  </si>
  <si>
    <t>Lord Michael</t>
  </si>
  <si>
    <t>Losco Tim</t>
  </si>
  <si>
    <t>Malloy Mark</t>
  </si>
  <si>
    <t>Marshall Mick</t>
  </si>
  <si>
    <t>Martin Abe</t>
  </si>
  <si>
    <t>Martin Fiona</t>
  </si>
  <si>
    <t>Mauger Graeme</t>
  </si>
  <si>
    <t>Maureillo Andrew</t>
  </si>
  <si>
    <t>McAlister Glenn</t>
  </si>
  <si>
    <t>McCann Gayle</t>
  </si>
  <si>
    <t>McCauley Jordan</t>
  </si>
  <si>
    <t>McDonald Lachlan</t>
  </si>
  <si>
    <t xml:space="preserve">McEwan Roy </t>
  </si>
  <si>
    <t>McInnes Catherine</t>
  </si>
  <si>
    <t>McLaren Daniel</t>
  </si>
  <si>
    <t>McLay Don</t>
  </si>
  <si>
    <t>McSwiney Patrick</t>
  </si>
  <si>
    <t xml:space="preserve">McVay Kirsti </t>
  </si>
  <si>
    <t>McWhirter Lori</t>
  </si>
  <si>
    <t>Meek Graeme</t>
  </si>
  <si>
    <t>Merange Darrell</t>
  </si>
  <si>
    <t>Meredith Chad</t>
  </si>
  <si>
    <t>Mewburn David</t>
  </si>
  <si>
    <t>Mikic Darren</t>
  </si>
  <si>
    <t xml:space="preserve">Miller Wayne </t>
  </si>
  <si>
    <t>Miniassian Luke</t>
  </si>
  <si>
    <t>Molloy Andrew</t>
  </si>
  <si>
    <t>Monro Dave</t>
  </si>
  <si>
    <t>Mooney Kevin</t>
  </si>
  <si>
    <t>Morgan A J</t>
  </si>
  <si>
    <t>Mottram James</t>
  </si>
  <si>
    <t>Mullany Bridget</t>
  </si>
  <si>
    <t xml:space="preserve">Mullany Wal </t>
  </si>
  <si>
    <t>Murray Brett</t>
  </si>
  <si>
    <t>Murray Gavin</t>
  </si>
  <si>
    <t>Murtagh Darren</t>
  </si>
  <si>
    <t>Murtagh John</t>
  </si>
  <si>
    <t>Nancekivell Paul</t>
  </si>
  <si>
    <t>Naughton Alan</t>
  </si>
  <si>
    <t xml:space="preserve">Nell Marc </t>
  </si>
  <si>
    <t>Newell Scott</t>
  </si>
  <si>
    <t>Newing Peter</t>
  </si>
  <si>
    <t>Nolan Leigh</t>
  </si>
  <si>
    <t xml:space="preserve">O'Dwyer Vince </t>
  </si>
  <si>
    <t>Ostrowski George</t>
  </si>
  <si>
    <t>Patey Megan</t>
  </si>
  <si>
    <t>Patterson Fraser</t>
  </si>
  <si>
    <t>Pauley Stephen</t>
  </si>
  <si>
    <t>Pearson Gail</t>
  </si>
  <si>
    <t>Pellizeri Joe</t>
  </si>
  <si>
    <t xml:space="preserve">Phillips Roger </t>
  </si>
  <si>
    <t>Pickard Robert</t>
  </si>
  <si>
    <t>Pierce Rod</t>
  </si>
  <si>
    <t>Playford Maire</t>
  </si>
  <si>
    <t>Playford Matt</t>
  </si>
  <si>
    <t>Playford Sam</t>
  </si>
  <si>
    <t>Prosperi Maria</t>
  </si>
  <si>
    <t>Reilly Karen</t>
  </si>
  <si>
    <t>Reinhold Ron</t>
  </si>
  <si>
    <t>Rideaux Dominique</t>
  </si>
  <si>
    <t>Rothero Amber</t>
  </si>
  <si>
    <t>Ruiz Juan</t>
  </si>
  <si>
    <t>Sarwar Shahrooz</t>
  </si>
  <si>
    <t>Saunders Greg</t>
  </si>
  <si>
    <t>Savimaki Timo</t>
  </si>
  <si>
    <t>Schinella Lawrence</t>
  </si>
  <si>
    <t>Schymitzek Tom</t>
  </si>
  <si>
    <t>Scott John</t>
  </si>
  <si>
    <t>Seadon Kerry</t>
  </si>
  <si>
    <t>Sheehy Gary</t>
  </si>
  <si>
    <t>Simpson Darren</t>
  </si>
  <si>
    <t xml:space="preserve">Sims Nick </t>
  </si>
  <si>
    <t>Skeffington Thomas</t>
  </si>
  <si>
    <t>Skillman Wayne</t>
  </si>
  <si>
    <t>Smart Wayne</t>
  </si>
  <si>
    <t>Smith Daryl</t>
  </si>
  <si>
    <t>Smith Paul</t>
  </si>
  <si>
    <t>Soto Frank</t>
  </si>
  <si>
    <t>Sperring John</t>
  </si>
  <si>
    <t>Stuart Jacob</t>
  </si>
  <si>
    <t>Talbot Narelle</t>
  </si>
  <si>
    <t xml:space="preserve">Taylor Aaron </t>
  </si>
  <si>
    <t>Taylor Jackson</t>
  </si>
  <si>
    <t>Thebridge Ian</t>
  </si>
  <si>
    <t>Thompson Michael</t>
  </si>
  <si>
    <t>Thompson Scott</t>
  </si>
  <si>
    <t>Todd Cameron</t>
  </si>
  <si>
    <t>Todd Graham</t>
  </si>
  <si>
    <t>Tomasini Martin</t>
  </si>
  <si>
    <t>Tommy Neville</t>
  </si>
  <si>
    <t>Trausch Craig</t>
  </si>
  <si>
    <t>Vaughan Floyd Jeff</t>
  </si>
  <si>
    <t>Vaughan Floyd Jenni</t>
  </si>
  <si>
    <t>Vaughan Lynne</t>
  </si>
  <si>
    <t>Vaughan Martin</t>
  </si>
  <si>
    <t>Verdi Alex</t>
  </si>
  <si>
    <t>Waghorn Joanne</t>
  </si>
  <si>
    <t>Wakeling Scott</t>
  </si>
  <si>
    <t>Wheeldon Ken</t>
  </si>
  <si>
    <t>White Bill</t>
  </si>
  <si>
    <t>Wilson Alan</t>
  </si>
  <si>
    <t>Wilson Garth</t>
  </si>
  <si>
    <t xml:space="preserve">Wilson Joanne </t>
  </si>
  <si>
    <t>Wyles Martyn</t>
  </si>
  <si>
    <t>Zappia Carl</t>
  </si>
  <si>
    <t>Total Points</t>
  </si>
  <si>
    <t>Fastest Time</t>
  </si>
  <si>
    <t>Name / Club</t>
  </si>
  <si>
    <t>Forrest John</t>
  </si>
  <si>
    <t>Jackman Adam</t>
  </si>
  <si>
    <t>Herfoss Troy</t>
  </si>
  <si>
    <t>Kelly Brett</t>
  </si>
  <si>
    <t>Kiss Adam</t>
  </si>
  <si>
    <t>Bell Eamonn</t>
  </si>
  <si>
    <t>Green Godfrey</t>
  </si>
  <si>
    <t>Vollebregt Richard</t>
  </si>
  <si>
    <t>Krebs Michael</t>
  </si>
  <si>
    <t>Sessini Mario</t>
  </si>
  <si>
    <t>Cooper Peter</t>
  </si>
  <si>
    <t>Arnold Neil</t>
  </si>
  <si>
    <t>Oaten Dylan</t>
  </si>
  <si>
    <t>Talbot Brodie</t>
  </si>
  <si>
    <t>Johns Nick</t>
  </si>
  <si>
    <t>Orchard Toby</t>
  </si>
  <si>
    <t>Redman Michael</t>
  </si>
  <si>
    <t>Walsh Joel</t>
  </si>
  <si>
    <t>Egan Tim</t>
  </si>
  <si>
    <t>Hansen Phil</t>
  </si>
  <si>
    <t>Toparis Con</t>
  </si>
  <si>
    <t>Walsh Gerard</t>
  </si>
  <si>
    <t>Gould Allan</t>
  </si>
  <si>
    <t>Tuck Brendan</t>
  </si>
  <si>
    <t>Brooker Ricky</t>
  </si>
  <si>
    <t>Forrest Paul</t>
  </si>
  <si>
    <t>Gilchrist Jeremy</t>
  </si>
  <si>
    <t>Kubecka Daniel</t>
  </si>
  <si>
    <t>McLaughlin Jason</t>
  </si>
  <si>
    <t>Oaten Sean</t>
  </si>
  <si>
    <t>Payne Michael</t>
  </si>
  <si>
    <t>Roberts Cameron</t>
  </si>
  <si>
    <t>Brown Chris</t>
  </si>
  <si>
    <t>Allbon Graeme</t>
  </si>
  <si>
    <t>Baxter John</t>
  </si>
  <si>
    <t>Burke Nick</t>
  </si>
  <si>
    <t>Calladine Rob</t>
  </si>
  <si>
    <t>Gray Jeff</t>
  </si>
  <si>
    <t>Harden Luke</t>
  </si>
  <si>
    <t>Johns Levi</t>
  </si>
  <si>
    <t>Kreilis Peter</t>
  </si>
  <si>
    <t>Manton Dave</t>
  </si>
  <si>
    <t>Marcinkowski Dean</t>
  </si>
  <si>
    <t>Martin Brad</t>
  </si>
  <si>
    <t>McLean Peter</t>
  </si>
  <si>
    <t>Meers Luke</t>
  </si>
  <si>
    <t>Moroney Gavin</t>
  </si>
  <si>
    <t>Morris Tim</t>
  </si>
  <si>
    <t>Nash Matt</t>
  </si>
  <si>
    <t>Pandelus Matt</t>
  </si>
  <si>
    <t>Raymond Dave</t>
  </si>
  <si>
    <t>Russell Dave</t>
  </si>
  <si>
    <t>Ryan Jeremy</t>
  </si>
  <si>
    <t>Taylor Aaron</t>
  </si>
  <si>
    <t>Webb Lee</t>
  </si>
  <si>
    <t>White Wayne</t>
  </si>
  <si>
    <t>Abotomey Daniel</t>
  </si>
  <si>
    <t>Adams Ian</t>
  </si>
  <si>
    <t>Adams Tim</t>
  </si>
  <si>
    <t>Allen Rob</t>
  </si>
  <si>
    <t>Arnold Blair</t>
  </si>
  <si>
    <t>Arnold Sam</t>
  </si>
  <si>
    <t>Bance Barry</t>
  </si>
  <si>
    <t>Barrett Noel</t>
  </si>
  <si>
    <t>Beasley Justin</t>
  </si>
  <si>
    <t>Bennett Keith</t>
  </si>
  <si>
    <t>Berry Josh</t>
  </si>
  <si>
    <t>Biceski Steve</t>
  </si>
  <si>
    <t>Blakeborough Ben</t>
  </si>
  <si>
    <t>Borodzicz Jerrad</t>
  </si>
  <si>
    <t>Brain Nick</t>
  </si>
  <si>
    <t>Brennan Greg</t>
  </si>
  <si>
    <t>Brennan Steve</t>
  </si>
  <si>
    <t>Brodzcicz Jerrad</t>
  </si>
  <si>
    <t>Brown Malcolm</t>
  </si>
  <si>
    <t>Bush Matt</t>
  </si>
  <si>
    <t>Carberry Wade</t>
  </si>
  <si>
    <t>Carter Dion</t>
  </si>
  <si>
    <t>Clarke Morgan</t>
  </si>
  <si>
    <t>Coghlan Aaron</t>
  </si>
  <si>
    <t>Cole Anthony</t>
  </si>
  <si>
    <t>Colligan Jade</t>
  </si>
  <si>
    <t>Collins Dave</t>
  </si>
  <si>
    <t>Comensoli Michael</t>
  </si>
  <si>
    <t>Croudsen Dylan</t>
  </si>
  <si>
    <t>Crutch Michael</t>
  </si>
  <si>
    <t>Danzo John</t>
  </si>
  <si>
    <t>Davis John</t>
  </si>
  <si>
    <t>Davis Mark</t>
  </si>
  <si>
    <t>Dawber James</t>
  </si>
  <si>
    <t>Delamont Alex</t>
  </si>
  <si>
    <t>DeMaria Angelo</t>
  </si>
  <si>
    <t>Den Brendan</t>
  </si>
  <si>
    <t>Devlin Tim</t>
  </si>
  <si>
    <t>Diaz Diego</t>
  </si>
  <si>
    <t>Dietz Peter</t>
  </si>
  <si>
    <t>Dunn Aaron</t>
  </si>
  <si>
    <t>Easter Richard</t>
  </si>
  <si>
    <t>Emerton Mark</t>
  </si>
  <si>
    <t>Feeney Mark</t>
  </si>
  <si>
    <t>Fenech Joe</t>
  </si>
  <si>
    <t>Fenner Mark</t>
  </si>
  <si>
    <t>Ferris Adam</t>
  </si>
  <si>
    <t>Ferry Matt</t>
  </si>
  <si>
    <t>Foster Steve</t>
  </si>
  <si>
    <t>Gibson Mark</t>
  </si>
  <si>
    <t>Good Geoff</t>
  </si>
  <si>
    <t>Grimes Colin</t>
  </si>
  <si>
    <t>Hall Michael</t>
  </si>
  <si>
    <t>Hall Mick</t>
  </si>
  <si>
    <t>Halliday Cru</t>
  </si>
  <si>
    <t>Hallowell Ben</t>
  </si>
  <si>
    <t>Hamilton Scott</t>
  </si>
  <si>
    <t>Hampton David</t>
  </si>
  <si>
    <t>Handel Brendan</t>
  </si>
  <si>
    <t>Harrison Scott</t>
  </si>
  <si>
    <t>Heffernan Brad</t>
  </si>
  <si>
    <t>Hennessy Matt</t>
  </si>
  <si>
    <t>Hernandez Rob</t>
  </si>
  <si>
    <t>Herne Harry</t>
  </si>
  <si>
    <t>Hill Brad</t>
  </si>
  <si>
    <t>Holm Jason</t>
  </si>
  <si>
    <t>Howard Mark</t>
  </si>
  <si>
    <t xml:space="preserve">Howard Mark </t>
  </si>
  <si>
    <t>Howell Matt</t>
  </si>
  <si>
    <t>Hoyle David</t>
  </si>
  <si>
    <t>Hume Paul</t>
  </si>
  <si>
    <t>Jarman Andrew</t>
  </si>
  <si>
    <t>Jefford Richard</t>
  </si>
  <si>
    <t>Johnson Scott</t>
  </si>
  <si>
    <t>Jones Phillipe</t>
  </si>
  <si>
    <t>Kain Jason</t>
  </si>
  <si>
    <t xml:space="preserve">Kain Jason </t>
  </si>
  <si>
    <t>Kell Rob</t>
  </si>
  <si>
    <t>Kersten Simon</t>
  </si>
  <si>
    <t>Kiernan Conor</t>
  </si>
  <si>
    <t>Kollbach Rene</t>
  </si>
  <si>
    <t>Laugeson Neils</t>
  </si>
  <si>
    <t>Lavis Jack</t>
  </si>
  <si>
    <t>Law Jackson</t>
  </si>
  <si>
    <t>LeServe Adam</t>
  </si>
  <si>
    <t>Lorenc Richard</t>
  </si>
  <si>
    <t>Lowe Andrew</t>
  </si>
  <si>
    <t>Mackie Paul</t>
  </si>
  <si>
    <t>Magee Jake</t>
  </si>
  <si>
    <t>Malone Michael</t>
  </si>
  <si>
    <t>Maloney Michael</t>
  </si>
  <si>
    <t>Mandy Gary</t>
  </si>
  <si>
    <t>Mason Damian</t>
  </si>
  <si>
    <t>Mathiske Guy</t>
  </si>
  <si>
    <t>McClelland Fred</t>
  </si>
  <si>
    <t>McDonald Daniel</t>
  </si>
  <si>
    <t>McDougal Stuart</t>
  </si>
  <si>
    <t>McIntosh Brett</t>
  </si>
  <si>
    <t>McMaster Dave</t>
  </si>
  <si>
    <t>McNamara Pat</t>
  </si>
  <si>
    <t>McNamara Patrick</t>
  </si>
  <si>
    <t>McVay Ian</t>
  </si>
  <si>
    <t>Molony Greg</t>
  </si>
  <si>
    <t>Mullany Phil</t>
  </si>
  <si>
    <t>Nolan Scott</t>
  </si>
  <si>
    <t>O'Connell Richard</t>
  </si>
  <si>
    <t>Ocvirk Roger</t>
  </si>
  <si>
    <t>Oke Cameron</t>
  </si>
  <si>
    <t>Orchard Will</t>
  </si>
  <si>
    <t>O'Shannessy Dale</t>
  </si>
  <si>
    <t>Oysten Paul</t>
  </si>
  <si>
    <t>Paull Craig</t>
  </si>
  <si>
    <t>Pearson Mitchell</t>
  </si>
  <si>
    <t>Pellizzeri Joe</t>
  </si>
  <si>
    <t>Pereira Jose</t>
  </si>
  <si>
    <t>Phelan Greg</t>
  </si>
  <si>
    <t>Pulo Tony</t>
  </si>
  <si>
    <t>Rainbow Gerard</t>
  </si>
  <si>
    <t>Rajic Joe</t>
  </si>
  <si>
    <t>Rasmussen Earl</t>
  </si>
  <si>
    <t>Risorto Tom</t>
  </si>
  <si>
    <t>Rix James</t>
  </si>
  <si>
    <t>Rix Rob</t>
  </si>
  <si>
    <t>Roach Craig</t>
  </si>
  <si>
    <t>Roshier Dirk</t>
  </si>
  <si>
    <t>Rourke Adam</t>
  </si>
  <si>
    <t>Rutty Andrew</t>
  </si>
  <si>
    <t>Schwartz Daniel</t>
  </si>
  <si>
    <t>Skillman Robert</t>
  </si>
  <si>
    <t>Smith Matt</t>
  </si>
  <si>
    <t>Smith Nick</t>
  </si>
  <si>
    <t>Sparkman Scott</t>
  </si>
  <si>
    <t>Stewart Andrew</t>
  </si>
  <si>
    <t xml:space="preserve">Thompson Andrew </t>
  </si>
  <si>
    <t>Thornton James</t>
  </si>
  <si>
    <t>Tomlinson Justin</t>
  </si>
  <si>
    <t>Toparis Richard</t>
  </si>
  <si>
    <t>Vaughan John</t>
  </si>
  <si>
    <t>Visser Shane</t>
  </si>
  <si>
    <t>Vucko Alan</t>
  </si>
  <si>
    <t>Wade Heath</t>
  </si>
  <si>
    <t>Wakeford Henry</t>
  </si>
  <si>
    <t>Walters Mark</t>
  </si>
  <si>
    <t>Watkins Chris</t>
  </si>
  <si>
    <t>Webb Jesse</t>
  </si>
  <si>
    <t>Williams Mark</t>
  </si>
  <si>
    <t>Williams Robbie</t>
  </si>
  <si>
    <t>Wright Matt</t>
  </si>
  <si>
    <t>Young Justin</t>
  </si>
  <si>
    <t>Cummins Jamie</t>
  </si>
  <si>
    <t>Total</t>
  </si>
  <si>
    <t>Carr Tearloch</t>
  </si>
  <si>
    <t>Bloor Roger</t>
  </si>
  <si>
    <t>McCarthy Lane</t>
  </si>
  <si>
    <t>Division 1</t>
  </si>
  <si>
    <t>Glbn</t>
  </si>
  <si>
    <t>Ill</t>
  </si>
  <si>
    <t>Sthn</t>
  </si>
  <si>
    <t>Div 2 Pts</t>
  </si>
  <si>
    <t>Div 1 Pts</t>
  </si>
  <si>
    <t>Pts in Div 1 &amp; 2</t>
  </si>
  <si>
    <t>Glbn Div 1</t>
  </si>
  <si>
    <t>Glbn Div 2</t>
  </si>
  <si>
    <t>Ill Div 1</t>
  </si>
  <si>
    <t>Ill Div 2</t>
  </si>
  <si>
    <t>Sthn Div 1</t>
  </si>
  <si>
    <t>Sthn Div 2</t>
  </si>
  <si>
    <t>Mac Div 2 B</t>
  </si>
  <si>
    <t>Mac Div 1 B</t>
  </si>
  <si>
    <t>Mac Div 1 A</t>
  </si>
  <si>
    <t>Mac Div 2 A</t>
  </si>
  <si>
    <t>Now Div 1 A</t>
  </si>
  <si>
    <t>Now Div 1 B</t>
  </si>
  <si>
    <t>Now Div 2 A</t>
  </si>
  <si>
    <t>Now Div 2 B</t>
  </si>
  <si>
    <t>Mac A</t>
  </si>
  <si>
    <t>Mac Pts</t>
  </si>
  <si>
    <t>Now Pts</t>
  </si>
  <si>
    <t>Ill Div1</t>
  </si>
  <si>
    <t>Ill Div2</t>
  </si>
  <si>
    <t>Ill Pts</t>
  </si>
  <si>
    <t>Sth H Div 1</t>
  </si>
  <si>
    <t>Sth H Div 2</t>
  </si>
  <si>
    <t>Sth H Pts</t>
  </si>
  <si>
    <t>Glbn Pts</t>
  </si>
  <si>
    <t>Mac Div 1 Both A/B</t>
  </si>
  <si>
    <t>Mac Div 2 Both A/B</t>
  </si>
  <si>
    <t>Now Biv 1 Both A/B</t>
  </si>
  <si>
    <t>Now Div 2 Both A/B</t>
  </si>
  <si>
    <t>Review Required</t>
  </si>
  <si>
    <t>Now A</t>
  </si>
  <si>
    <t>Scott Greg</t>
  </si>
  <si>
    <t>McGregor Collette</t>
  </si>
  <si>
    <t>Emmerton Jacob</t>
  </si>
  <si>
    <t>Trevallion Craig</t>
  </si>
  <si>
    <t>Wall Terry</t>
  </si>
  <si>
    <t>Heffernan Chloe</t>
  </si>
  <si>
    <t>Janes Troy</t>
  </si>
  <si>
    <t>Harrigan Lachlan</t>
  </si>
  <si>
    <t>Van Coervorden Adam</t>
  </si>
  <si>
    <t>Emmerton Ian</t>
  </si>
  <si>
    <t>Stuber Dirk</t>
  </si>
  <si>
    <t>Cady Brian</t>
  </si>
  <si>
    <t>Talbot Josie</t>
  </si>
  <si>
    <t>Bensley Wayne</t>
  </si>
  <si>
    <t>Wright Mitch</t>
  </si>
  <si>
    <t>Marshall Zac</t>
  </si>
  <si>
    <t>Hall Rob</t>
  </si>
  <si>
    <t>Muetterties Zac</t>
  </si>
  <si>
    <t>Mares Clinton</t>
  </si>
  <si>
    <t>De Tourettes Nathan</t>
  </si>
  <si>
    <t>Lobigs Louisa</t>
  </si>
  <si>
    <t>McCrohon Matt</t>
  </si>
  <si>
    <t>Latham Jake</t>
  </si>
  <si>
    <t>Wheaton Jono</t>
  </si>
  <si>
    <t>Parlett Paul</t>
  </si>
  <si>
    <t>Reece Ben</t>
  </si>
  <si>
    <t>Addison Andrew</t>
  </si>
  <si>
    <t>Coveney Jarrod</t>
  </si>
  <si>
    <t>Emmerton Callum</t>
  </si>
  <si>
    <t>Clarke Rhys</t>
  </si>
  <si>
    <t>Latham Rod</t>
  </si>
  <si>
    <t>Bance Shaun</t>
  </si>
  <si>
    <t>Troy Michael</t>
  </si>
  <si>
    <t>Frazer Jaemin</t>
  </si>
  <si>
    <t>Britten Robert</t>
  </si>
  <si>
    <t>Hay David</t>
  </si>
  <si>
    <t>McCulloch Andrew</t>
  </si>
  <si>
    <t>Lane Allison</t>
  </si>
  <si>
    <t>Hogan Issac</t>
  </si>
  <si>
    <t>Fitzsimmons John</t>
  </si>
  <si>
    <t>Burrows Andrew</t>
  </si>
  <si>
    <t>Carmichael David</t>
  </si>
  <si>
    <t>Shipley Vicky</t>
  </si>
  <si>
    <t>Lauder Aaron</t>
  </si>
  <si>
    <t>Nethery Gavin</t>
  </si>
  <si>
    <t>Gendek Steve</t>
  </si>
  <si>
    <t>Pickard Rob</t>
  </si>
  <si>
    <t>Driehuis Hubert</t>
  </si>
  <si>
    <t>Astley Mark</t>
  </si>
  <si>
    <t>Fleming Riley</t>
  </si>
  <si>
    <t>Campey Brad</t>
  </si>
  <si>
    <t>Santalab Michael</t>
  </si>
  <si>
    <t>Field Anthony</t>
  </si>
  <si>
    <t>Wade Tony</t>
  </si>
  <si>
    <t>Murdoch Jim</t>
  </si>
  <si>
    <t>Sly Steve</t>
  </si>
  <si>
    <t>Britten Luke</t>
  </si>
  <si>
    <t>St Vincent Zac</t>
  </si>
  <si>
    <t>Wilkinson Rob</t>
  </si>
  <si>
    <t>Emerton Callum</t>
  </si>
  <si>
    <t>Beard Michael</t>
  </si>
  <si>
    <t>Britten Simon</t>
  </si>
  <si>
    <t>Lanyon Michael</t>
  </si>
  <si>
    <t>Davies Tasmin</t>
  </si>
  <si>
    <t>Rowe David</t>
  </si>
  <si>
    <t>Cartwright Richard</t>
  </si>
  <si>
    <t>Van Loo Christal</t>
  </si>
  <si>
    <t>Dove Vince</t>
  </si>
  <si>
    <t>Morgan Mark</t>
  </si>
  <si>
    <t>Estell Sam</t>
  </si>
  <si>
    <t>Smith Andrew</t>
  </si>
  <si>
    <t>Britten Bob</t>
  </si>
  <si>
    <t>Kuipers Tony</t>
  </si>
  <si>
    <t>Bradburn Scott</t>
  </si>
  <si>
    <t>McAulay Jordan</t>
  </si>
  <si>
    <t>Wallace Scott</t>
  </si>
  <si>
    <t>Naulty Heidi</t>
  </si>
  <si>
    <t>Falshaw Iain</t>
  </si>
  <si>
    <t>Harris Kerrie</t>
  </si>
  <si>
    <t>Nedved Stephen</t>
  </si>
  <si>
    <t>Kampers Aiden</t>
  </si>
  <si>
    <t>Trudeau Jules</t>
  </si>
  <si>
    <t>Brando Carre Jean Paul</t>
  </si>
  <si>
    <t>Crossman Steve</t>
  </si>
  <si>
    <t>Parr Charlie</t>
  </si>
  <si>
    <t>Vitiello Richard</t>
  </si>
  <si>
    <t>Johns Graham</t>
  </si>
  <si>
    <t>Oaten Brad</t>
  </si>
  <si>
    <t>Lauder Alice</t>
  </si>
  <si>
    <t>St Vincent Craig</t>
  </si>
  <si>
    <t>GCC</t>
  </si>
  <si>
    <t>CCC</t>
  </si>
  <si>
    <t>SHCC</t>
  </si>
  <si>
    <t>NVC</t>
  </si>
  <si>
    <t>ICC</t>
  </si>
  <si>
    <t>Ballas Andrew</t>
  </si>
  <si>
    <t>JCC</t>
  </si>
  <si>
    <t>ECC</t>
  </si>
  <si>
    <t>OC</t>
  </si>
  <si>
    <t>Butcher Cameron</t>
  </si>
  <si>
    <t>Walker Jeff</t>
  </si>
  <si>
    <t>Klenke Anton</t>
  </si>
  <si>
    <t>Halliday Tye</t>
  </si>
  <si>
    <t>Eagles Rachel</t>
  </si>
  <si>
    <t>Wallace Tamika</t>
  </si>
  <si>
    <t>Ward David</t>
  </si>
  <si>
    <t>Berriman Michael</t>
  </si>
  <si>
    <t>Spence Jason</t>
  </si>
  <si>
    <t>Wallis Ben</t>
  </si>
  <si>
    <t>Bryce Gary</t>
  </si>
  <si>
    <t>Salafia James</t>
  </si>
  <si>
    <t>James Scott</t>
  </si>
  <si>
    <t>Camden</t>
  </si>
  <si>
    <t>Burke Michael</t>
  </si>
  <si>
    <t>Clark Simon</t>
  </si>
  <si>
    <t>Williams Jarrod</t>
  </si>
  <si>
    <t>Leslie Tony</t>
  </si>
  <si>
    <t>Law Merrick</t>
  </si>
  <si>
    <t>Mitchell Isacc</t>
  </si>
  <si>
    <t>Vanderstok Joanne</t>
  </si>
  <si>
    <t>Horiszny Daryl</t>
  </si>
  <si>
    <t>Madsen Jared</t>
  </si>
  <si>
    <t>McCarney Craig</t>
  </si>
  <si>
    <t>Jordon Ross</t>
  </si>
  <si>
    <t>Crump Nathan</t>
  </si>
  <si>
    <t>Rudgley Ayla</t>
  </si>
  <si>
    <t>Miller Brendon</t>
  </si>
  <si>
    <t>O'Hearn Matt</t>
  </si>
  <si>
    <t>Trkulja Amelia</t>
  </si>
  <si>
    <t>Martin Scott</t>
  </si>
  <si>
    <t>McMillan Adrian</t>
  </si>
</sst>
</file>

<file path=xl/styles.xml><?xml version="1.0" encoding="utf-8"?>
<styleSheet xmlns="http://schemas.openxmlformats.org/spreadsheetml/2006/main">
  <numFmts count="1">
    <numFmt numFmtId="164" formatCode="hh:mm:ss;@"/>
  </numFmts>
  <fonts count="12"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NumberFormat="1" applyFill="1" applyAlignment="1">
      <alignment vertical="top"/>
    </xf>
    <xf numFmtId="164" fontId="0" fillId="3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0" fontId="0" fillId="4" borderId="0" xfId="0" applyFill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NumberFormat="1" applyAlignment="1">
      <alignment vertical="top"/>
    </xf>
    <xf numFmtId="0" fontId="2" fillId="5" borderId="0" xfId="0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0" fontId="2" fillId="7" borderId="0" xfId="0" applyFont="1" applyFill="1" applyAlignment="1">
      <alignment horizontal="center" vertical="top" wrapText="1"/>
    </xf>
    <xf numFmtId="0" fontId="2" fillId="8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9" borderId="0" xfId="0" applyFont="1" applyFill="1" applyAlignment="1">
      <alignment horizontal="centerContinuous" vertical="top"/>
    </xf>
    <xf numFmtId="0" fontId="1" fillId="9" borderId="0" xfId="0" applyFont="1" applyFill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4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4" borderId="0" xfId="0" applyFont="1" applyFill="1" applyBorder="1" applyAlignment="1" applyProtection="1">
      <alignment vertical="top"/>
      <protection locked="0"/>
    </xf>
    <xf numFmtId="0" fontId="0" fillId="0" borderId="0" xfId="0" applyNumberFormat="1" applyFill="1" applyBorder="1" applyAlignment="1">
      <alignment vertical="top"/>
    </xf>
    <xf numFmtId="0" fontId="0" fillId="0" borderId="0" xfId="0" applyNumberFormat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Protection="1">
      <protection locked="0"/>
    </xf>
    <xf numFmtId="21" fontId="3" fillId="3" borderId="0" xfId="0" applyNumberFormat="1" applyFont="1" applyFill="1" applyBorder="1" applyAlignment="1">
      <alignment horizontal="center" vertical="top"/>
    </xf>
    <xf numFmtId="0" fontId="5" fillId="10" borderId="0" xfId="0" applyFont="1" applyFill="1" applyAlignment="1">
      <alignment horizontal="centerContinuous" vertical="top"/>
    </xf>
    <xf numFmtId="0" fontId="0" fillId="5" borderId="0" xfId="0" applyFill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8" borderId="0" xfId="0" applyFill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NumberFormat="1" applyAlignment="1">
      <alignment horizontal="center" vertical="top"/>
    </xf>
    <xf numFmtId="0" fontId="1" fillId="8" borderId="0" xfId="0" applyFont="1" applyFill="1" applyAlignment="1">
      <alignment horizontal="center" vertical="top" wrapText="1"/>
    </xf>
    <xf numFmtId="0" fontId="1" fillId="7" borderId="0" xfId="0" applyFont="1" applyFill="1" applyAlignment="1">
      <alignment horizontal="center" vertical="top" wrapText="1"/>
    </xf>
    <xf numFmtId="0" fontId="0" fillId="0" borderId="0" xfId="0" applyNumberFormat="1" applyFont="1" applyAlignment="1">
      <alignment horizontal="center" vertical="top"/>
    </xf>
    <xf numFmtId="0" fontId="2" fillId="11" borderId="0" xfId="0" applyFont="1" applyFill="1" applyAlignment="1">
      <alignment horizontal="center" vertical="top" wrapText="1"/>
    </xf>
    <xf numFmtId="0" fontId="0" fillId="3" borderId="0" xfId="0" applyFill="1" applyBorder="1" applyAlignment="1">
      <alignment vertical="top"/>
    </xf>
    <xf numFmtId="164" fontId="0" fillId="3" borderId="0" xfId="0" applyNumberFormat="1" applyFill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NumberFormat="1" applyBorder="1" applyAlignment="1">
      <alignment horizontal="center" vertical="top"/>
    </xf>
    <xf numFmtId="0" fontId="6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vertical="top"/>
      <protection locked="0"/>
    </xf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/>
    </xf>
    <xf numFmtId="0" fontId="0" fillId="12" borderId="1" xfId="0" applyFont="1" applyFill="1" applyBorder="1" applyAlignment="1">
      <alignment vertical="top"/>
    </xf>
    <xf numFmtId="0" fontId="0" fillId="13" borderId="1" xfId="0" applyFont="1" applyFill="1" applyBorder="1" applyAlignment="1">
      <alignment vertical="top"/>
    </xf>
    <xf numFmtId="0" fontId="9" fillId="0" borderId="0" xfId="0" applyFont="1" applyBorder="1"/>
    <xf numFmtId="0" fontId="9" fillId="0" borderId="0" xfId="0" applyFont="1"/>
    <xf numFmtId="21" fontId="10" fillId="0" borderId="0" xfId="0" applyNumberFormat="1" applyFont="1" applyBorder="1"/>
    <xf numFmtId="21" fontId="10" fillId="0" borderId="0" xfId="0" applyNumberFormat="1" applyFont="1"/>
    <xf numFmtId="21" fontId="0" fillId="0" borderId="0" xfId="0" applyNumberFormat="1" applyFill="1"/>
    <xf numFmtId="0" fontId="0" fillId="0" borderId="0" xfId="0" applyFill="1"/>
    <xf numFmtId="20" fontId="0" fillId="0" borderId="0" xfId="0" applyNumberFormat="1" applyFill="1"/>
    <xf numFmtId="0" fontId="0" fillId="0" borderId="0" xfId="0" applyAlignment="1">
      <alignment horizontal="left" vertical="top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20" fontId="9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9" fillId="4" borderId="0" xfId="0" applyFont="1" applyFill="1" applyBorder="1" applyAlignment="1">
      <alignment vertical="top"/>
    </xf>
    <xf numFmtId="0" fontId="11" fillId="4" borderId="0" xfId="0" applyFont="1" applyFill="1" applyBorder="1" applyAlignment="1">
      <alignment vertical="top"/>
    </xf>
    <xf numFmtId="0" fontId="11" fillId="14" borderId="0" xfId="0" applyFont="1" applyFill="1" applyBorder="1" applyAlignment="1">
      <alignment vertical="top"/>
    </xf>
    <xf numFmtId="0" fontId="9" fillId="4" borderId="0" xfId="0" applyFont="1" applyFill="1" applyAlignment="1">
      <alignment vertical="top"/>
    </xf>
    <xf numFmtId="21" fontId="10" fillId="4" borderId="0" xfId="0" applyNumberFormat="1" applyFont="1" applyFill="1" applyAlignment="1">
      <alignment vertical="top"/>
    </xf>
    <xf numFmtId="21" fontId="10" fillId="4" borderId="0" xfId="0" applyNumberFormat="1" applyFont="1" applyFill="1" applyBorder="1" applyAlignment="1">
      <alignment vertical="top"/>
    </xf>
    <xf numFmtId="0" fontId="0" fillId="15" borderId="0" xfId="0" applyFill="1" applyAlignment="1">
      <alignment vertical="top"/>
    </xf>
    <xf numFmtId="0" fontId="0" fillId="9" borderId="0" xfId="0" applyFill="1" applyAlignment="1">
      <alignment vertical="top"/>
    </xf>
    <xf numFmtId="0" fontId="6" fillId="3" borderId="2" xfId="0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</cellXfs>
  <cellStyles count="1">
    <cellStyle name="Normal" xfId="0" builtinId="0"/>
  </cellStyles>
  <dxfs count="2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none">
          <fgColor rgb="FF000000"/>
          <bgColor rgb="FFFFFFFF"/>
        </patternFill>
      </fill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none">
          <fgColor rgb="FF000000"/>
          <bgColor rgb="FFFFFFFF"/>
        </patternFill>
      </fill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0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none">
          <fgColor rgb="FF000000"/>
          <bgColor rgb="FFFFFFFF"/>
        </patternFill>
      </fill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0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none">
          <fgColor rgb="FF000000"/>
          <bgColor rgb="FFFFFFFF"/>
        </patternFill>
      </fill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0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none">
          <fgColor rgb="FF000000"/>
          <bgColor rgb="FFFFFFFF"/>
        </patternFill>
      </fill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0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none">
          <fgColor rgb="FF000000"/>
          <bgColor rgb="FFFFFFFF"/>
        </patternFill>
      </fill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none">
          <fgColor rgb="FF000000"/>
          <bgColor rgb="FFFFFFFF"/>
        </patternFill>
      </fill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none">
          <fgColor rgb="FF000000"/>
          <bgColor rgb="FFFFFFFF"/>
        </patternFill>
      </fill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none">
          <fgColor rgb="FF000000"/>
          <bgColor rgb="FFFFFFFF"/>
        </patternFill>
      </fill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none">
          <fgColor rgb="FF000000"/>
          <bgColor rgb="FFFFFFFF"/>
        </patternFill>
      </fill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none">
          <fgColor rgb="FF000000"/>
          <bgColor rgb="FFFFFFFF"/>
        </patternFill>
      </fill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none">
          <fgColor rgb="FF000000"/>
          <bgColor rgb="FFFFFFFF"/>
        </patternFill>
      </fill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numFmt numFmtId="26" formatCode="h:mm:ss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numFmt numFmtId="26" formatCode="h:mm:ss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164" formatCode="hh:mm:ss;@"/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top" textRotation="0" indent="0" relativeIndent="255" justifyLastLine="0" shrinkToFit="0" mergeCell="0" readingOrder="0"/>
    </dxf>
    <dxf>
      <alignment horizontal="general" vertical="top" textRotation="0" indent="0" relativeIndent="255" justifyLastLine="0" shrinkToFit="0" mergeCell="0" readingOrder="0"/>
    </dxf>
    <dxf>
      <alignment horizontal="general" vertical="top" textRotation="0" indent="0" relativeIndent="255" justifyLastLine="0" shrinkToFit="0" mergeCell="0" readingOrder="0"/>
    </dxf>
    <dxf>
      <alignment horizontal="general" vertical="top" textRotation="0" indent="0" relativeIndent="255" justifyLastLine="0" shrinkToFit="0" mergeCell="0" readingOrder="0"/>
    </dxf>
    <dxf>
      <alignment horizontal="general" vertical="top" textRotation="0" indent="0" relativeIndent="255" justifyLastLine="0" shrinkToFit="0" mergeCell="0" readingOrder="0"/>
    </dxf>
    <dxf>
      <alignment horizontal="general" vertical="top" textRotation="0" indent="0" relativeIndent="255" justifyLastLine="0" shrinkToFit="0" mergeCell="0" readingOrder="0"/>
    </dxf>
    <dxf>
      <alignment horizontal="general" vertical="top" textRotation="0" indent="0" relativeIndent="255" justifyLastLine="0" shrinkToFit="0" mergeCell="0" readingOrder="0"/>
    </dxf>
    <dxf>
      <alignment horizontal="general" vertical="top" textRotation="0" indent="0" relativeIndent="255" justifyLastLine="0" shrinkToFit="0" mergeCell="0" readingOrder="0"/>
    </dxf>
    <dxf>
      <numFmt numFmtId="0" formatCode="General"/>
      <alignment horizontal="general" vertical="top" textRotation="0" indent="0" relativeIndent="255" justifyLastLine="0" shrinkToFit="0" mergeCell="0" readingOrder="0"/>
    </dxf>
    <dxf>
      <alignment horizontal="general" vertical="top" textRotation="0" indent="0" relativeIndent="255" justifyLastLine="0" shrinkToFit="0" mergeCell="0" readingOrder="0"/>
    </dxf>
    <dxf>
      <alignment horizontal="center" vertical="top" textRotation="0" indent="0" relativeIndent="255" justifyLastLine="0" shrinkToFit="0" mergeCell="0" readingOrder="0"/>
    </dxf>
    <dxf>
      <numFmt numFmtId="0" formatCode="General"/>
      <alignment horizontal="general" vertical="top" textRotation="0" indent="0" relativeIndent="255" justifyLastLine="0" shrinkToFit="0" mergeCell="0" readingOrder="0"/>
    </dxf>
    <dxf>
      <alignment horizontal="general" vertical="top" textRotation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alignment horizontal="general" vertical="top" textRotation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alignment horizontal="general" vertical="top" textRotation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alignment horizontal="general" vertical="top" textRotation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alignment horizontal="general" vertical="top" textRotation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alignment horizontal="general" vertical="top" textRotation="0" indent="0" relativeIndent="255" justifyLastLine="0" shrinkToFit="0" mergeCell="0" readingOrder="0"/>
    </dxf>
    <dxf>
      <alignment horizontal="general" vertical="top" textRotation="0" indent="0" relativeIndent="255" justifyLastLine="0" shrinkToFit="0" mergeCell="0" readingOrder="0"/>
    </dxf>
    <dxf>
      <alignment horizontal="center" vertical="top" textRotation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center" vertical="top" textRotation="0" wrapText="0" indent="0" relativeIndent="255" justifyLastLine="0" shrinkToFit="0" mergeCell="0" readingOrder="0"/>
    </dxf>
    <dxf>
      <numFmt numFmtId="0" formatCode="General"/>
      <alignment horizontal="center" vertical="top" textRotation="0" wrapText="0" indent="0" relativeIndent="255" justifyLastLine="0" shrinkToFit="0" mergeCell="0" readingOrder="0"/>
    </dxf>
    <dxf>
      <numFmt numFmtId="0" formatCode="General"/>
      <alignment horizontal="center" vertical="top" textRotation="0" wrapText="0" indent="0" relativeIndent="255" justifyLastLine="0" shrinkToFit="0" mergeCell="0" readingOrder="0"/>
    </dxf>
    <dxf>
      <numFmt numFmtId="0" formatCode="General"/>
      <alignment horizontal="center" vertical="top" textRotation="0" wrapText="0" indent="0" relativeIndent="255" justifyLastLine="0" shrinkToFit="0" mergeCell="0" readingOrder="0"/>
    </dxf>
    <dxf>
      <font>
        <i val="0"/>
      </font>
      <numFmt numFmtId="0" formatCode="General"/>
      <alignment horizontal="center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alignment horizontal="general" vertical="top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39997558519241921"/>
        </patternFill>
      </fill>
      <alignment horizontal="general" vertical="top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39997558519241921"/>
        </patternFill>
      </fill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7" tint="0.39997558519241921"/>
        </patternFill>
      </fill>
      <alignment horizontal="center" vertical="top" textRotation="0" wrapText="0" indent="0" relativeIndent="255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ables/table1.xml><?xml version="1.0" encoding="utf-8"?>
<table xmlns="http://schemas.openxmlformats.org/spreadsheetml/2006/main" id="2" name="tblPointScore" displayName="tblPointScore" ref="A2:AF664" totalsRowShown="0" headerRowDxfId="244" dataDxfId="243">
  <sortState ref="A3:AF664">
    <sortCondition descending="1" ref="X3:X664"/>
    <sortCondition ref="B3:B664"/>
  </sortState>
  <tableColumns count="32">
    <tableColumn id="1" name="Placing" dataDxfId="242">
      <calculatedColumnFormula>CELL("row", A2)-1</calculatedColumnFormula>
    </tableColumn>
    <tableColumn id="2" name="Name" dataDxfId="241"/>
    <tableColumn id="3" name="Club" dataDxfId="240"/>
    <tableColumn id="6" name="Name / Club" dataDxfId="239">
      <calculatedColumnFormula>CONCATENATE(tblPointScore[[#This Row],[Name]]," - ",tblPointScore[[#This Row],[Club]])</calculatedColumnFormula>
    </tableColumn>
    <tableColumn id="4" name="Glbn Div 1" dataDxfId="238">
      <calculatedColumnFormula>IF(ISNA(VLOOKUP(tblPointScore[[#This Row],[Name / Club]],tblGlbn_Div1[[Name / Club]:[Points]],5,FALSE)),0,VLOOKUP(tblPointScore[[#This Row],[Name / Club]],tblGlbn_Div1[[Name / Club]:[Points]],5,FALSE))</calculatedColumnFormula>
    </tableColumn>
    <tableColumn id="5" name="Glbn Div 2" dataDxfId="237">
      <calculatedColumnFormula>IF(ISNA(VLOOKUP(tblPointScore[[#This Row],[Name / Club]],tblGlbn_Div2[[Name / Club]:[Points]],5,FALSE)),0,VLOOKUP(tblPointScore[[#This Row],[Name / Club]],tblGlbn_Div2[[Name / Club]:[Points]],5,FALSE))</calculatedColumnFormula>
    </tableColumn>
    <tableColumn id="9" name="Glbn Pts" dataDxfId="236">
      <calculatedColumnFormula>IF(ISNA(VLOOKUP(tblPointScore[[#This Row],[Name / Club]],tblGlbn_Div1[Name / Club],1,FALSE)),IF(ISNA(VLOOKUP(tblPointScore[[#This Row],[Name / Club]],tblGlbn_Div2[Name / Club],1,FALSE)),0,3),3)</calculatedColumnFormula>
    </tableColumn>
    <tableColumn id="7" name="Ill Div1" dataDxfId="235">
      <calculatedColumnFormula>IF(ISNA(VLOOKUP(tblPointScore[[#This Row],[Name / Club]],tblIll_Div1[[Name / Club]:[Points]],5,FALSE)),0,VLOOKUP(tblPointScore[[#This Row],[Name / Club]],tblIll_Div1[[Name / Club]:[Points]],5,FALSE))</calculatedColumnFormula>
    </tableColumn>
    <tableColumn id="8" name="Ill Div2" dataDxfId="234">
      <calculatedColumnFormula>IF(ISNA(VLOOKUP(tblPointScore[[#This Row],[Name / Club]],tblIll_Div2[[Name / Club]:[Points]],5,FALSE)),0,VLOOKUP(tblPointScore[[#This Row],[Name / Club]],tblIll_Div2[[Name / Club]:[Points]],5,FALSE))</calculatedColumnFormula>
    </tableColumn>
    <tableColumn id="12" name="Ill Pts" dataDxfId="233">
      <calculatedColumnFormula>IF(ISNA(VLOOKUP(tblPointScore[[#This Row],[Name / Club]],tblIll_Div1[Name / Club],1,FALSE)),IF(ISNA(VLOOKUP(tblPointScore[[#This Row],[Name / Club]],tblIll_Div2[Name / Club],1,FALSE)),0,3),3)</calculatedColumnFormula>
    </tableColumn>
    <tableColumn id="21" name="Mac Div 1 A" dataDxfId="232">
      <calculatedColumnFormula>IF(ISNA(VLOOKUP(tblPointScore[[#This Row],[Name / Club]],tblMac_Div1A[[Name / Club]:[Points]],5,FALSE)),0,VLOOKUP(tblPointScore[[#This Row],[Name / Club]],tblMac_Div1A[[Name / Club]:[Points]],5,FALSE))</calculatedColumnFormula>
    </tableColumn>
    <tableColumn id="24" name="Mac Div 1 B" dataDxfId="231">
      <calculatedColumnFormula>IF(ISNA(VLOOKUP(tblPointScore[[#This Row],[Name / Club]],tblMac_Div1B[[Name / Club]:[Points]],5,FALSE)),0,VLOOKUP(tblPointScore[[#This Row],[Name / Club]],tblMac_Div1B[[Name / Club]:[Points]],5,FALSE))</calculatedColumnFormula>
    </tableColumn>
    <tableColumn id="10" name="Mac Div 2 A" dataDxfId="230">
      <calculatedColumnFormula>IF(ISNA(VLOOKUP(tblPointScore[[#This Row],[Name / Club]],tblMac_Div2A[[Name / Club]:[Points]],5,FALSE)),0,VLOOKUP(tblPointScore[[#This Row],[Name / Club]],tblMac_Div2A[[Name / Club]:[Points]],5,FALSE))</calculatedColumnFormula>
    </tableColumn>
    <tableColumn id="25" name="Mac Div 2 B" dataDxfId="229">
      <calculatedColumnFormula>IF(ISNA(VLOOKUP(tblPointScore[[#This Row],[Name / Club]],tblMac_Div2B[[Name / Club]:[Points]],5,FALSE)),0,VLOOKUP(tblPointScore[[#This Row],[Name / Club]],tblMac_Div2B[[Name / Club]:[Points]],5,FALSE))</calculatedColumnFormula>
    </tableColumn>
    <tableColumn id="11" name="Mac Pts" dataDxfId="228">
      <calculatedColumnFormula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calculatedColumnFormula>
    </tableColumn>
    <tableColumn id="20" name="Now Div 1 A" dataDxfId="227">
      <calculatedColumnFormula>IF(ISNA(VLOOKUP(tblPointScore[[#This Row],[Name / Club]],tblNow_Div1A[[Name / Club]:[Points]],5,FALSE)),0,VLOOKUP(tblPointScore[[#This Row],[Name / Club]],tblNow_Div1A[[Name / Club]:[Points]],5,FALSE))</calculatedColumnFormula>
    </tableColumn>
    <tableColumn id="26" name="Now Div 1 B" dataDxfId="226">
      <calculatedColumnFormula>IF(ISNA(VLOOKUP(tblPointScore[[#This Row],[Name / Club]],tblNow_Div1B[[Name / Club]:[Points]],5,FALSE)),0,VLOOKUP(tblPointScore[[#This Row],[Name / Club]],tblNow_Div1B[[Name / Club]:[Points]],5,FALSE))</calculatedColumnFormula>
    </tableColumn>
    <tableColumn id="13" name="Now Div 2 A" dataDxfId="225">
      <calculatedColumnFormula>IF(ISNA(VLOOKUP(tblPointScore[[#This Row],[Name / Club]],tblNow_Div2A[[Name / Club]:[Points]],5,FALSE)),0,VLOOKUP(tblPointScore[[#This Row],[Name / Club]],tblNow_Div2A[[Name / Club]:[Points]],5,FALSE))</calculatedColumnFormula>
    </tableColumn>
    <tableColumn id="27" name="Now Div 2 B" dataDxfId="224">
      <calculatedColumnFormula>IF(ISNA(VLOOKUP(tblPointScore[[#This Row],[Name / Club]],tblNow_Div2B[[Name / Club]:[Points]],5,FALSE)),0,VLOOKUP(tblPointScore[[#This Row],[Name / Club]],tblNow_Div2B[[Name / Club]:[Points]],5,FALSE))</calculatedColumnFormula>
    </tableColumn>
    <tableColumn id="14" name="Now Pts" dataDxfId="223">
      <calculatedColumnFormula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calculatedColumnFormula>
    </tableColumn>
    <tableColumn id="19" name="Sth H Div 1" dataDxfId="222">
      <calculatedColumnFormula>IF(ISNA(VLOOKUP(tblPointScore[[#This Row],[Name / Club]],tblSthn_Div1[[Name / Club]:[Points]],5,FALSE)),0,VLOOKUP(tblPointScore[[#This Row],[Name / Club]],tblSthn_Div1[[Name / Club]:[Points]],5,FALSE))</calculatedColumnFormula>
    </tableColumn>
    <tableColumn id="16" name="Sth H Div 2" dataDxfId="221">
      <calculatedColumnFormula>IF(ISNA(VLOOKUP(tblPointScore[[#This Row],[Name / Club]],tblSthn_Div2[[Name / Club]:[Points]],5,FALSE)),0,VLOOKUP(tblPointScore[[#This Row],[Name / Club]],tblSthn_Div2[[Name / Club]:[Points]],5,FALSE))</calculatedColumnFormula>
    </tableColumn>
    <tableColumn id="17" name="Sth H Pts" dataDxfId="220">
      <calculatedColumnFormula>IF(ISNA(VLOOKUP(tblPointScore[[#This Row],[Name / Club]],tblSthn_Div1[Name / Club],1,FALSE)),IF(ISNA(VLOOKUP(tblPointScore[[#This Row],[Name / Club]],tblSthn_Div2[Name / Club],1,FALSE)),0,3),3)</calculatedColumnFormula>
    </tableColumn>
    <tableColumn id="18" name="Total Points" dataDxfId="219">
      <calculatedColumnFormula>SUM(tblPointScore[[#This Row],[Glbn Div 1]:[Sth H Pts]])</calculatedColumnFormula>
    </tableColumn>
    <tableColumn id="15" name="Div 1 Pts" dataDxfId="218">
      <calculatedColumnFormula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calculatedColumnFormula>
    </tableColumn>
    <tableColumn id="22" name="Div 2 Pts" dataDxfId="217">
      <calculatedColumnFormula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calculatedColumnFormula>
    </tableColumn>
    <tableColumn id="23" name="Pts in Div 1 &amp; 2" dataDxfId="216">
      <calculatedColumnFormula>IF(AND(tblPointScore[[#This Row],[Div 1 Pts]]&gt;0,tblPointScore[[#This Row],[Div 2 Pts]]&gt;0),"Y","N")</calculatedColumnFormula>
    </tableColumn>
    <tableColumn id="31" name="Mac Div 1 Both A/B" dataDxfId="215">
      <calculatedColumnFormula>IF(AND(tblPointScore[[#This Row],[Mac Div 1 A]]&gt;0,tblPointScore[[#This Row],[Mac Div 1 B]]&gt;0),"Y","N")</calculatedColumnFormula>
    </tableColumn>
    <tableColumn id="32" name="Mac Div 2 Both A/B" dataDxfId="214">
      <calculatedColumnFormula>IF(AND(tblPointScore[[#This Row],[Mac Div 2 A]]&gt;0,tblPointScore[[#This Row],[Mac Div 2 B]]&gt;0),"Y","N")</calculatedColumnFormula>
    </tableColumn>
    <tableColumn id="33" name="Now Biv 1 Both A/B" dataDxfId="213">
      <calculatedColumnFormula>IF(AND(tblPointScore[[#This Row],[Now Div 1 A]]&gt;0,tblPointScore[[#This Row],[Now Div 1 B]]&gt;0),"Y","N")</calculatedColumnFormula>
    </tableColumn>
    <tableColumn id="34" name="Now Div 2 Both A/B" dataDxfId="212">
      <calculatedColumnFormula>IF(AND(tblPointScore[[#This Row],[Now Div 2 A]]&gt;0,tblPointScore[[#This Row],[Now Div 2 B]]&gt;0),"Y","N")</calculatedColumnFormula>
    </tableColumn>
    <tableColumn id="35" name="Review Required" dataDxfId="211">
      <calculatedColumnFormula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calculatedColumnFormula>
    </tableColumn>
  </tableColumns>
  <tableStyleInfo name="TableStyleMedium8" showFirstColumn="0" showLastColumn="0" showRowStripes="1" showColumnStripes="0"/>
</table>
</file>

<file path=xl/tables/table10.xml><?xml version="1.0" encoding="utf-8"?>
<table xmlns="http://schemas.openxmlformats.org/spreadsheetml/2006/main" id="9" name="tblMac_Div2A" displayName="tblMac_Div2A" ref="A1:I19" totalsRowShown="0" headerRowDxfId="101" dataDxfId="100">
  <autoFilter ref="A1:I19"/>
  <tableColumns count="9">
    <tableColumn id="1" name="Placing" dataDxfId="99">
      <calculatedColumnFormula>IF(tblMac_Div2A[[#This Row],[Rider]]&lt;&gt;"",CELL("row", A2)-1,"")</calculatedColumnFormula>
    </tableColumn>
    <tableColumn id="2" name="Rider" dataDxfId="98"/>
    <tableColumn id="3" name="Club" dataDxfId="97"/>
    <tableColumn id="9" name="Name / Club" dataDxfId="96">
      <calculatedColumnFormula>CONCATENATE(tblMac_Div2A[[#This Row],[Rider]]," - ",tblMac_Div2A[[#This Row],[Club]])</calculatedColumnFormula>
    </tableColumn>
    <tableColumn id="4" name="Start Time" dataDxfId="95"/>
    <tableColumn id="5" name="Finish Time" dataDxfId="94"/>
    <tableColumn id="6" name="Corrected Time" dataDxfId="93">
      <calculatedColumnFormula>IF(AND(tblMac_Div2A[[#This Row],[Finish Time]]="",tblMac_Div2A[[#This Row],[Rider]]&lt;&gt;""),"DNF",tblMac_Div2A[[#This Row],[Finish Time]]-tblMac_Div2A[[#This Row],[Start Time]])</calculatedColumnFormula>
    </tableColumn>
    <tableColumn id="7" name="Points" dataDxfId="92">
      <calculatedColumnFormula>IF(AND(tblMac_Div2A[[#This Row],[Placing]]&lt;11,tblMac_Div2A[[#This Row],[Rider]]&lt;&gt;"",tblMac_Div2A[[#This Row],[Corrected Time]]&lt;&gt;"DNF"),11-tblMac_Div2A[[#This Row],[Placing]],0)</calculatedColumnFormula>
    </tableColumn>
    <tableColumn id="8" name="Rider In Master List" dataDxfId="91">
      <calculatedColumnFormula>IF(ISNA(VLOOKUP(tblMac_Div2A[[#This Row],[Name / Club]],tblPointScore[Name / Club],1,FALSE)),"N","Y")</calculatedColumnFormula>
    </tableColumn>
  </tableColumns>
  <tableStyleInfo name="TableStyleMedium8" showFirstColumn="0" showLastColumn="0" showRowStripes="1" showColumnStripes="0"/>
</table>
</file>

<file path=xl/tables/table11.xml><?xml version="1.0" encoding="utf-8"?>
<table xmlns="http://schemas.openxmlformats.org/spreadsheetml/2006/main" id="16" name="tblMac_Div2B" displayName="tblMac_Div2B" ref="A1:I13" totalsRowShown="0" headerRowDxfId="88" dataDxfId="87">
  <autoFilter ref="A1:I13"/>
  <tableColumns count="9">
    <tableColumn id="1" name="Placing" dataDxfId="86">
      <calculatedColumnFormula>IF(tblMac_Div2B[[#This Row],[Rider]]&lt;&gt;"",CELL("row", A2)-1,"")</calculatedColumnFormula>
    </tableColumn>
    <tableColumn id="2" name="Rider" dataDxfId="85"/>
    <tableColumn id="3" name="Club" dataDxfId="84"/>
    <tableColumn id="9" name="Name / Club" dataDxfId="83">
      <calculatedColumnFormula>CONCATENATE(tblMac_Div2B[[#This Row],[Rider]]," - ",tblMac_Div2B[[#This Row],[Club]])</calculatedColumnFormula>
    </tableColumn>
    <tableColumn id="4" name="Start Time" dataDxfId="82"/>
    <tableColumn id="5" name="Finish Time" dataDxfId="81"/>
    <tableColumn id="6" name="Corrected Time" dataDxfId="80">
      <calculatedColumnFormula>IF(AND(tblMac_Div2B[[#This Row],[Finish Time]]="",tblMac_Div2B[[#This Row],[Rider]]&lt;&gt;""),"DNF",tblMac_Div2B[[#This Row],[Finish Time]]-tblMac_Div2B[[#This Row],[Start Time]])</calculatedColumnFormula>
    </tableColumn>
    <tableColumn id="7" name="Points" dataDxfId="79">
      <calculatedColumnFormula>IF(AND(tblMac_Div2B[[#This Row],[Placing]]&lt;11,tblMac_Div2B[[#This Row],[Rider]]&lt;&gt;"",tblMac_Div2B[[#This Row],[Corrected Time]]&lt;&gt;"DNF"),11-tblMac_Div2B[[#This Row],[Placing]],0)</calculatedColumnFormula>
    </tableColumn>
    <tableColumn id="8" name="Rider In Master List" dataDxfId="78">
      <calculatedColumnFormula>IF(ISNA(VLOOKUP(tblMac_Div2B[[#This Row],[Name / Club]],tblPointScore[Name / Club],1,FALSE)),"N","Y")</calculatedColumnFormula>
    </tableColumn>
  </tableColumns>
  <tableStyleInfo name="TableStyleMedium8" showFirstColumn="0" showLastColumn="0" showRowStripes="1" showColumnStripes="0"/>
</table>
</file>

<file path=xl/tables/table12.xml><?xml version="1.0" encoding="utf-8"?>
<table xmlns="http://schemas.openxmlformats.org/spreadsheetml/2006/main" id="7" name="tblNow_Div1A" displayName="tblNow_Div1A" ref="A1:I11" totalsRowShown="0" headerRowDxfId="77" dataDxfId="76">
  <autoFilter ref="A1:I11"/>
  <tableColumns count="9">
    <tableColumn id="1" name="Placing" dataDxfId="75">
      <calculatedColumnFormula>IF(tblNow_Div1A[[#This Row],[Rider]]&lt;&gt;"",CELL("row", A2)-1,"")</calculatedColumnFormula>
    </tableColumn>
    <tableColumn id="2" name="Rider" dataDxfId="74"/>
    <tableColumn id="3" name="Club" dataDxfId="73"/>
    <tableColumn id="9" name="Name / Club" dataDxfId="72">
      <calculatedColumnFormula>CONCATENATE(tblNow_Div1A[[#This Row],[Rider]]," - ",tblNow_Div1A[[#This Row],[Club]])</calculatedColumnFormula>
    </tableColumn>
    <tableColumn id="4" name="Start Time" dataDxfId="71"/>
    <tableColumn id="5" name="Finish Time" dataDxfId="70"/>
    <tableColumn id="6" name="Corrected Time" dataDxfId="69">
      <calculatedColumnFormula>IF(AND(tblNow_Div1A[[#This Row],[Finish Time]]="",tblNow_Div1A[[#This Row],[Rider]]&lt;&gt;""),"DNF",tblNow_Div1A[[#This Row],[Finish Time]]-tblNow_Div1A[[#This Row],[Start Time]])</calculatedColumnFormula>
    </tableColumn>
    <tableColumn id="7" name="Points" dataDxfId="68">
      <calculatedColumnFormula>IF(AND(tblNow_Div1A[[#This Row],[Placing]]&lt;11,tblNow_Div1A[[#This Row],[Rider]]&lt;&gt;"",tblNow_Div1A[[#This Row],[Corrected Time]]&lt;&gt;"DNF"),11-tblNow_Div1A[[#This Row],[Placing]],0)</calculatedColumnFormula>
    </tableColumn>
    <tableColumn id="8" name="Rider In Master List" dataDxfId="67">
      <calculatedColumnFormula>IF(ISNA(VLOOKUP(tblNow_Div1A[[#This Row],[Name / Club]],tblPointScore[Name / Club],1,FALSE)),"N","Y")</calculatedColumnFormula>
    </tableColumn>
  </tableColumns>
  <tableStyleInfo name="TableStyleMedium8" showFirstColumn="0" showLastColumn="0" showRowStripes="1" showColumnStripes="0"/>
</table>
</file>

<file path=xl/tables/table13.xml><?xml version="1.0" encoding="utf-8"?>
<table xmlns="http://schemas.openxmlformats.org/spreadsheetml/2006/main" id="17" name="tblNow_Div1B" displayName="tblNow_Div1B" ref="A1:I20" totalsRowShown="0" headerRowDxfId="64" dataDxfId="63">
  <autoFilter ref="A1:I20"/>
  <tableColumns count="9">
    <tableColumn id="1" name="Placing" dataDxfId="62">
      <calculatedColumnFormula>IF(tblNow_Div1B[[#This Row],[Rider]]&lt;&gt;"",CELL("row", A2)-1,"")</calculatedColumnFormula>
    </tableColumn>
    <tableColumn id="2" name="Rider" dataDxfId="61"/>
    <tableColumn id="3" name="Club" dataDxfId="60"/>
    <tableColumn id="9" name="Name / Club" dataDxfId="59">
      <calculatedColumnFormula>CONCATENATE(tblNow_Div1B[[#This Row],[Rider]]," - ",tblNow_Div1B[[#This Row],[Club]])</calculatedColumnFormula>
    </tableColumn>
    <tableColumn id="4" name="Start Time" dataDxfId="58"/>
    <tableColumn id="5" name="Finish Time" dataDxfId="57"/>
    <tableColumn id="6" name="Corrected Time" dataDxfId="56">
      <calculatedColumnFormula>IF(AND(tblNow_Div1B[[#This Row],[Finish Time]]="",tblNow_Div1B[[#This Row],[Rider]]&lt;&gt;""),"DNF",tblNow_Div1B[[#This Row],[Finish Time]]-tblNow_Div1B[[#This Row],[Start Time]])</calculatedColumnFormula>
    </tableColumn>
    <tableColumn id="7" name="Points" dataDxfId="55">
      <calculatedColumnFormula>IF(AND(tblNow_Div1B[[#This Row],[Placing]]&lt;11,tblNow_Div1B[[#This Row],[Rider]]&lt;&gt;"",tblNow_Div1B[[#This Row],[Corrected Time]]&lt;&gt;"DNF"),11-tblNow_Div1B[[#This Row],[Placing]],0)</calculatedColumnFormula>
    </tableColumn>
    <tableColumn id="8" name="Rider In Master List" dataDxfId="54">
      <calculatedColumnFormula>IF(ISNA(VLOOKUP(tblNow_Div1B[[#This Row],[Name / Club]],tblPointScore[Name / Club],1,FALSE)),"N","Y")</calculatedColumnFormula>
    </tableColumn>
  </tableColumns>
  <tableStyleInfo name="TableStyleMedium8" showFirstColumn="0" showLastColumn="0" showRowStripes="1" showColumnStripes="0"/>
</table>
</file>

<file path=xl/tables/table14.xml><?xml version="1.0" encoding="utf-8"?>
<table xmlns="http://schemas.openxmlformats.org/spreadsheetml/2006/main" id="10" name="tblNow_Div2A" displayName="tblNow_Div2A" ref="A1:I18" totalsRowShown="0" headerRowDxfId="51" dataDxfId="50">
  <autoFilter ref="A1:I18"/>
  <tableColumns count="9">
    <tableColumn id="1" name="Placing" dataDxfId="49">
      <calculatedColumnFormula>IF(tblNow_Div2A[[#This Row],[Rider]]&lt;&gt;"",CELL("row", A2)-1,"")</calculatedColumnFormula>
    </tableColumn>
    <tableColumn id="2" name="Rider" dataDxfId="48"/>
    <tableColumn id="3" name="Club" dataDxfId="47"/>
    <tableColumn id="9" name="Name / Club" dataDxfId="46">
      <calculatedColumnFormula>CONCATENATE(tblNow_Div2A[[#This Row],[Rider]]," - ",tblNow_Div2A[[#This Row],[Club]])</calculatedColumnFormula>
    </tableColumn>
    <tableColumn id="4" name="Start Time" dataDxfId="45"/>
    <tableColumn id="5" name="Finish Time" dataDxfId="44"/>
    <tableColumn id="6" name="Corrected Time" dataDxfId="43">
      <calculatedColumnFormula>IF(AND(tblNow_Div2A[[#This Row],[Finish Time]]="",tblNow_Div2A[[#This Row],[Rider]]&lt;&gt;""),"DNF",tblNow_Div2A[[#This Row],[Finish Time]]-tblNow_Div2A[[#This Row],[Start Time]])</calculatedColumnFormula>
    </tableColumn>
    <tableColumn id="7" name="Points" dataDxfId="42">
      <calculatedColumnFormula>IF(AND(tblNow_Div2A[[#This Row],[Placing]]&lt;11,tblNow_Div2A[[#This Row],[Rider]]&lt;&gt;"",tblNow_Div2A[[#This Row],[Corrected Time]]&lt;&gt;"DNF"),11-tblNow_Div2A[[#This Row],[Placing]],0)</calculatedColumnFormula>
    </tableColumn>
    <tableColumn id="8" name="Rider In Master List" dataDxfId="41">
      <calculatedColumnFormula>IF(ISNA(VLOOKUP(tblNow_Div2A[[#This Row],[Name / Club]],tblPointScore[Name / Club],1,FALSE)),"N","Y")</calculatedColumnFormula>
    </tableColumn>
  </tableColumns>
  <tableStyleInfo name="TableStyleMedium8" showFirstColumn="0" showLastColumn="0" showRowStripes="1" showColumnStripes="0"/>
</table>
</file>

<file path=xl/tables/table15.xml><?xml version="1.0" encoding="utf-8"?>
<table xmlns="http://schemas.openxmlformats.org/spreadsheetml/2006/main" id="18" name="tblNow_Div2B" displayName="tblNow_Div2B" ref="A1:I15" totalsRowShown="0" headerRowDxfId="38" dataDxfId="37">
  <autoFilter ref="A1:I15"/>
  <tableColumns count="9">
    <tableColumn id="1" name="Placing" dataDxfId="36">
      <calculatedColumnFormula>IF(tblNow_Div2B[[#This Row],[Rider]]&lt;&gt;"",CELL("row", A2)-1,"")</calculatedColumnFormula>
    </tableColumn>
    <tableColumn id="2" name="Rider" dataDxfId="35"/>
    <tableColumn id="3" name="Club" dataDxfId="34"/>
    <tableColumn id="9" name="Name / Club" dataDxfId="33">
      <calculatedColumnFormula>CONCATENATE(tblNow_Div2B[[#This Row],[Rider]]," - ",tblNow_Div2B[[#This Row],[Club]])</calculatedColumnFormula>
    </tableColumn>
    <tableColumn id="4" name="Start Time" dataDxfId="32"/>
    <tableColumn id="5" name="Finish Time" dataDxfId="31"/>
    <tableColumn id="6" name="Corrected Time" dataDxfId="30">
      <calculatedColumnFormula>IF(AND(tblNow_Div2B[[#This Row],[Finish Time]]="",tblNow_Div2B[[#This Row],[Rider]]&lt;&gt;""),"DNF",tblNow_Div2B[[#This Row],[Finish Time]]-tblNow_Div2B[[#This Row],[Start Time]])</calculatedColumnFormula>
    </tableColumn>
    <tableColumn id="7" name="Points" dataDxfId="29">
      <calculatedColumnFormula>IF(AND(tblNow_Div2B[[#This Row],[Placing]]&lt;11,tblNow_Div2B[[#This Row],[Rider]]&lt;&gt;"",tblNow_Div2B[[#This Row],[Corrected Time]]&lt;&gt;"DNF"),11-tblNow_Div2B[[#This Row],[Placing]],0)</calculatedColumnFormula>
    </tableColumn>
    <tableColumn id="8" name="Rider In Master List" dataDxfId="28">
      <calculatedColumnFormula>IF(ISNA(VLOOKUP(tblNow_Div2B[[#This Row],[Name / Club]],tblPointScore[Name / Club],1,FALSE)),"N","Y")</calculatedColumnFormula>
    </tableColumn>
  </tableColumns>
  <tableStyleInfo name="TableStyleMedium8" showFirstColumn="0" showLastColumn="0" showRowStripes="1" showColumnStripes="0"/>
</table>
</file>

<file path=xl/tables/table16.xml><?xml version="1.0" encoding="utf-8"?>
<table xmlns="http://schemas.openxmlformats.org/spreadsheetml/2006/main" id="8" name="tblSthn_Div1" displayName="tblSthn_Div1" ref="A1:I25" totalsRowShown="0" headerRowDxfId="25" dataDxfId="24">
  <autoFilter ref="A1:I25"/>
  <tableColumns count="9">
    <tableColumn id="1" name="Placing" dataDxfId="23">
      <calculatedColumnFormula>IF(tblSthn_Div1[[#This Row],[Rider]]&lt;&gt;"",CELL("row", A2)-1,"")</calculatedColumnFormula>
    </tableColumn>
    <tableColumn id="2" name="Rider" dataDxfId="22"/>
    <tableColumn id="3" name="Club" dataDxfId="21"/>
    <tableColumn id="9" name="Name / Club" dataDxfId="20">
      <calculatedColumnFormula>CONCATENATE(tblSthn_Div1[[#This Row],[Rider]]," - ",tblSthn_Div1[[#This Row],[Club]])</calculatedColumnFormula>
    </tableColumn>
    <tableColumn id="4" name="Start Time" dataDxfId="19"/>
    <tableColumn id="5" name="Finish Time" dataDxfId="18"/>
    <tableColumn id="6" name="Corrected Time" dataDxfId="17">
      <calculatedColumnFormula>IF(AND(tblSthn_Div1[[#This Row],[Finish Time]]="",tblSthn_Div1[[#This Row],[Rider]]&lt;&gt;""),"DNF",tblSthn_Div1[[#This Row],[Finish Time]]-tblSthn_Div1[[#This Row],[Start Time]])</calculatedColumnFormula>
    </tableColumn>
    <tableColumn id="7" name="Points" dataDxfId="16">
      <calculatedColumnFormula>IF(AND(tblSthn_Div1[[#This Row],[Placing]]&lt;11,tblSthn_Div1[[#This Row],[Rider]]&lt;&gt;"",tblSthn_Div1[[#This Row],[Corrected Time]]&lt;&gt;"DNF"),11-tblSthn_Div1[[#This Row],[Placing]],0)</calculatedColumnFormula>
    </tableColumn>
    <tableColumn id="8" name="Rider In Master List" dataDxfId="15">
      <calculatedColumnFormula>IF(ISNA(VLOOKUP(tblSthn_Div1[[#This Row],[Name / Club]],tblPointScore[Name / Club],1,FALSE)),"N","Y")</calculatedColumnFormula>
    </tableColumn>
  </tableColumns>
  <tableStyleInfo name="TableStyleMedium8" showFirstColumn="0" showLastColumn="0" showRowStripes="1" showColumnStripes="0"/>
</table>
</file>

<file path=xl/tables/table17.xml><?xml version="1.0" encoding="utf-8"?>
<table xmlns="http://schemas.openxmlformats.org/spreadsheetml/2006/main" id="11" name="tblSthn_Div2" displayName="tblSthn_Div2" ref="A1:I26" totalsRowShown="0" headerRowDxfId="12" dataDxfId="11">
  <autoFilter ref="A1:I26"/>
  <tableColumns count="9">
    <tableColumn id="1" name="Placing" dataDxfId="10">
      <calculatedColumnFormula>IF(tblSthn_Div2[[#This Row],[Rider]]&lt;&gt;"",CELL("row", A2)-1,"")</calculatedColumnFormula>
    </tableColumn>
    <tableColumn id="2" name="Rider" dataDxfId="9"/>
    <tableColumn id="3" name="Club" dataDxfId="8"/>
    <tableColumn id="9" name="Name / Club" dataDxfId="7">
      <calculatedColumnFormula>CONCATENATE(tblSthn_Div2[[#This Row],[Rider]]," - ",tblSthn_Div2[[#This Row],[Club]])</calculatedColumnFormula>
    </tableColumn>
    <tableColumn id="4" name="Start Time" dataDxfId="6"/>
    <tableColumn id="5" name="Finish Time" dataDxfId="5"/>
    <tableColumn id="6" name="Corrected Time" dataDxfId="4">
      <calculatedColumnFormula>IF(AND(tblSthn_Div2[[#This Row],[Finish Time]]="",tblSthn_Div2[[#This Row],[Rider]]&lt;&gt;""),"DNF",tblSthn_Div2[[#This Row],[Finish Time]]-tblSthn_Div2[[#This Row],[Start Time]])</calculatedColumnFormula>
    </tableColumn>
    <tableColumn id="7" name="Points" dataDxfId="3">
      <calculatedColumnFormula>IF(AND(tblSthn_Div2[[#This Row],[Placing]]&lt;11,tblSthn_Div2[[#This Row],[Rider]]&lt;&gt;"",tblSthn_Div2[[#This Row],[Corrected Time]]&lt;&gt;"DNF"),11-tblSthn_Div2[[#This Row],[Placing]],0)</calculatedColumnFormula>
    </tableColumn>
    <tableColumn id="8" name="Rider In Master List" dataDxfId="2">
      <calculatedColumnFormula>IF(ISNA(VLOOKUP(tblSthn_Div2[[#This Row],[Name / Club]],tblPointScore[Name / Club],1,FALSE)),"N","Y")</calculatedColumnFormula>
    </tableColumn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13" name="tblClubs" displayName="tblClubs" ref="A2:P9" totalsRowShown="0" headerRowDxfId="210" dataDxfId="209">
  <sortState ref="A3:P9">
    <sortCondition descending="1" ref="P3:P9"/>
    <sortCondition ref="A3:A9"/>
  </sortState>
  <tableColumns count="16">
    <tableColumn id="1" name="Club" dataDxfId="208"/>
    <tableColumn id="8" name="Glbn Div 1" dataDxfId="207"/>
    <tableColumn id="2" name="Glbn Div 2" dataDxfId="206"/>
    <tableColumn id="9" name="Ill Div 1" dataDxfId="205"/>
    <tableColumn id="3" name="Ill Div 2" dataDxfId="204"/>
    <tableColumn id="10" name="Mac Div 1 A" dataDxfId="203"/>
    <tableColumn id="13" name="Mac Div 1 B" dataDxfId="202"/>
    <tableColumn id="4" name="Mac Div 2 A" dataDxfId="201"/>
    <tableColumn id="14" name="Mac Div 2 B" dataDxfId="200"/>
    <tableColumn id="11" name="Now Div 1 A" dataDxfId="199"/>
    <tableColumn id="15" name="Now Div 1 B" dataDxfId="198"/>
    <tableColumn id="5" name="Now Div 2 A" dataDxfId="197"/>
    <tableColumn id="16" name="Now Div 2 B" dataDxfId="196"/>
    <tableColumn id="12" name="Sthn Div 1" dataDxfId="195"/>
    <tableColumn id="6" name="Sthn Div 2" dataDxfId="194"/>
    <tableColumn id="7" name="Points" dataDxfId="193">
      <calculatedColumnFormula>SUM(tblClubs[[#This Row],[Glbn Div 1]:[Sthn Div 2]])</calculatedColumnFormula>
    </tableColumn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12" name="tblFastest_Div1" displayName="tblFastest_Div1" ref="A3:I13" totalsRowShown="0" headerRowDxfId="192" dataDxfId="191">
  <sortState ref="A4:I13">
    <sortCondition descending="1" ref="I4:I13"/>
    <sortCondition ref="B4:B13"/>
  </sortState>
  <tableColumns count="9">
    <tableColumn id="1" name="Placing" dataDxfId="190">
      <calculatedColumnFormula>IF(tblFastest_Div1[[#This Row],[Rider]]&lt;&gt;"",CELL("row",A4)-3,"")</calculatedColumnFormula>
    </tableColumn>
    <tableColumn id="2" name="Rider" dataDxfId="189"/>
    <tableColumn id="3" name="Club" dataDxfId="188"/>
    <tableColumn id="4" name="Glbn" dataDxfId="187"/>
    <tableColumn id="6" name="Ill" dataDxfId="186"/>
    <tableColumn id="8" name="Mac A" dataDxfId="185"/>
    <tableColumn id="10" name="Now A" dataDxfId="184"/>
    <tableColumn id="12" name="Sthn" dataDxfId="183"/>
    <tableColumn id="14" name="Total" dataDxfId="182">
      <calculatedColumnFormula>SUM(D4:H4)</calculatedColumnFormula>
    </tableColumn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id="3" name="tblGlbn_Div1" displayName="tblGlbn_Div1" ref="A1:I44" totalsRowShown="0" headerRowDxfId="179" dataDxfId="178">
  <autoFilter ref="A1:I44"/>
  <tableColumns count="9">
    <tableColumn id="1" name="Placing" dataDxfId="177">
      <calculatedColumnFormula>IF(tblGlbn_Div1[[#This Row],[Rider]]&lt;&gt;"",CELL("row", A2)-1,"")</calculatedColumnFormula>
    </tableColumn>
    <tableColumn id="2" name="Rider" dataDxfId="176"/>
    <tableColumn id="3" name="Club" dataDxfId="175"/>
    <tableColumn id="9" name="Name / Club" dataDxfId="174">
      <calculatedColumnFormula>CONCATENATE(tblGlbn_Div1[[#This Row],[Rider]]," - ",tblGlbn_Div1[[#This Row],[Club]])</calculatedColumnFormula>
    </tableColumn>
    <tableColumn id="4" name="Start Time" dataDxfId="173"/>
    <tableColumn id="5" name="Finish Time" dataDxfId="172"/>
    <tableColumn id="6" name="Corrected Time" dataDxfId="171">
      <calculatedColumnFormula>IF(AND(tblGlbn_Div1[[#This Row],[Finish Time]]="",tblGlbn_Div1[[#This Row],[Rider]]&lt;&gt;""),"DNF",tblGlbn_Div1[[#This Row],[Finish Time]]-tblGlbn_Div1[[#This Row],[Start Time]])</calculatedColumnFormula>
    </tableColumn>
    <tableColumn id="7" name="Points" dataDxfId="170">
      <calculatedColumnFormula>IF(AND(tblGlbn_Div1[[#This Row],[Placing]]&lt;11,tblGlbn_Div1[[#This Row],[Rider]]&lt;&gt;"",tblGlbn_Div1[[#This Row],[Corrected Time]]&lt;&gt;"DNF"),11-tblGlbn_Div1[[#This Row],[Placing]],0)</calculatedColumnFormula>
    </tableColumn>
    <tableColumn id="8" name="Rider In Master List" dataDxfId="169">
      <calculatedColumnFormula>IF(ISNA(VLOOKUP(tblGlbn_Div1[[#This Row],[Name / Club]],tblPointScore[Name / Club],1,FALSE)),"N","Y")</calculatedColumnFormula>
    </tableColumn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1" name="tblGlbn_Div2" displayName="tblGlbn_Div2" ref="A1:I35" totalsRowShown="0" headerRowDxfId="166" dataDxfId="165">
  <autoFilter ref="A1:I35"/>
  <tableColumns count="9">
    <tableColumn id="1" name="Placing" dataDxfId="164">
      <calculatedColumnFormula>IF(tblGlbn_Div2[[#This Row],[Rider]]&lt;&gt;"",CELL("row", A2)-1,"")</calculatedColumnFormula>
    </tableColumn>
    <tableColumn id="2" name="Rider" dataDxfId="163"/>
    <tableColumn id="3" name="Club" dataDxfId="162"/>
    <tableColumn id="9" name="Name / Club" dataDxfId="161">
      <calculatedColumnFormula>CONCATENATE(tblGlbn_Div2[[#This Row],[Rider]]," - ",tblGlbn_Div2[[#This Row],[Club]])</calculatedColumnFormula>
    </tableColumn>
    <tableColumn id="4" name="Start Time" dataDxfId="160"/>
    <tableColumn id="5" name="Finish Time" dataDxfId="159"/>
    <tableColumn id="6" name="Corrected Time" dataDxfId="158">
      <calculatedColumnFormula>IF(AND(tblGlbn_Div2[[#This Row],[Finish Time]]="",tblGlbn_Div2[[#This Row],[Rider]]&lt;&gt;""),"DNF",tblGlbn_Div2[[#This Row],[Finish Time]]-tblGlbn_Div2[[#This Row],[Start Time]])</calculatedColumnFormula>
    </tableColumn>
    <tableColumn id="7" name="Points" dataDxfId="157">
      <calculatedColumnFormula>IF(AND(tblGlbn_Div2[[#This Row],[Placing]]&lt;11,tblGlbn_Div2[[#This Row],[Rider]]&lt;&gt;"",tblGlbn_Div2[[#This Row],[Corrected Time]]&lt;&gt;"DNF"),11-tblGlbn_Div2[[#This Row],[Placing]],0)</calculatedColumnFormula>
    </tableColumn>
    <tableColumn id="8" name="Rider In Master List" dataDxfId="156">
      <calculatedColumnFormula>IF(ISNA(VLOOKUP(tblGlbn_Div2[[#This Row],[Name / Club]],tblPointScore[Name / Club],1,FALSE)),"N","Y")</calculatedColumnFormula>
    </tableColumn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id="4" name="tblIll_Div1" displayName="tblIll_Div1" ref="A1:I34" totalsRowShown="0" headerRowDxfId="153" dataDxfId="152">
  <autoFilter ref="A1:I34"/>
  <tableColumns count="9">
    <tableColumn id="1" name="Placing" dataDxfId="151">
      <calculatedColumnFormula>IF(tblIll_Div1[[#This Row],[Rider]]&lt;&gt;"",CELL("row", A2)-1,"")</calculatedColumnFormula>
    </tableColumn>
    <tableColumn id="2" name="Rider" dataDxfId="150"/>
    <tableColumn id="3" name="Club" dataDxfId="149"/>
    <tableColumn id="9" name="Name / Club" dataDxfId="148">
      <calculatedColumnFormula>CONCATENATE(tblIll_Div1[[#This Row],[Rider]]," - ",tblIll_Div1[[#This Row],[Club]])</calculatedColumnFormula>
    </tableColumn>
    <tableColumn id="4" name="Start Time" dataDxfId="147"/>
    <tableColumn id="5" name="Finish Time" dataDxfId="146"/>
    <tableColumn id="6" name="Corrected Time" dataDxfId="145">
      <calculatedColumnFormula>IF(AND(tblIll_Div1[[#This Row],[Finish Time]]="",tblIll_Div1[[#This Row],[Rider]]&lt;&gt;""),"DNF",tblIll_Div1[[#This Row],[Finish Time]]-tblIll_Div1[[#This Row],[Start Time]])</calculatedColumnFormula>
    </tableColumn>
    <tableColumn id="7" name="Points" dataDxfId="144">
      <calculatedColumnFormula>IF(AND(tblIll_Div1[[#This Row],[Placing]]&lt;11,tblIll_Div1[[#This Row],[Rider]]&lt;&gt;"",tblIll_Div1[[#This Row],[Corrected Time]]&lt;&gt;"DNF"),11-tblIll_Div1[[#This Row],[Placing]],0)</calculatedColumnFormula>
    </tableColumn>
    <tableColumn id="8" name="Rider In Master List" dataDxfId="143">
      <calculatedColumnFormula>IF(ISNA(VLOOKUP(tblIll_Div1[[#This Row],[Name / Club]],tblPointScore[Name / Club],1,FALSE)),"N","Y")</calculatedColumnFormula>
    </tableColumn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5" name="tblIll_Div2" displayName="tblIll_Div2" ref="A1:I31" totalsRowShown="0" headerRowDxfId="140" dataDxfId="139">
  <autoFilter ref="A1:I31"/>
  <tableColumns count="9">
    <tableColumn id="1" name="Placing" dataDxfId="138">
      <calculatedColumnFormula>IF(tblIll_Div2[[#This Row],[Rider]]&lt;&gt;"",CELL("row", A2)-1,"")</calculatedColumnFormula>
    </tableColumn>
    <tableColumn id="2" name="Rider" dataDxfId="137"/>
    <tableColumn id="3" name="Club" dataDxfId="136"/>
    <tableColumn id="9" name="Name / Club" dataDxfId="135">
      <calculatedColumnFormula>CONCATENATE(tblIll_Div2[[#This Row],[Rider]]," - ",tblIll_Div2[[#This Row],[Club]])</calculatedColumnFormula>
    </tableColumn>
    <tableColumn id="4" name="Start Time" dataDxfId="134"/>
    <tableColumn id="5" name="Finish Time" dataDxfId="133"/>
    <tableColumn id="6" name="Corrected Time" dataDxfId="132">
      <calculatedColumnFormula>IF(AND(tblIll_Div2[[#This Row],[Finish Time]]="",tblIll_Div2[[#This Row],[Rider]]&lt;&gt;""),"DNF",tblIll_Div2[[#This Row],[Finish Time]]-tblIll_Div2[[#This Row],[Start Time]])</calculatedColumnFormula>
    </tableColumn>
    <tableColumn id="7" name="Points" dataDxfId="131">
      <calculatedColumnFormula>IF(AND(tblIll_Div2[[#This Row],[Placing]]&lt;11,tblIll_Div2[[#This Row],[Rider]]&lt;&gt;"",tblIll_Div2[[#This Row],[Corrected Time]]&lt;&gt;"DNF"),11-tblIll_Div2[[#This Row],[Placing]],0)</calculatedColumnFormula>
    </tableColumn>
    <tableColumn id="8" name="Rider In Master List" dataDxfId="130">
      <calculatedColumnFormula>IF(ISNA(VLOOKUP(tblIll_Div2[[#This Row],[Name / Club]],tblPointScore[Name / Club],1,FALSE)),"N","Y")</calculatedColumnFormula>
    </tableColumn>
  </tableColumns>
  <tableStyleInfo name="TableStyleMedium8" showFirstColumn="0" showLastColumn="0" showRowStripes="1" showColumnStripes="0"/>
</table>
</file>

<file path=xl/tables/table8.xml><?xml version="1.0" encoding="utf-8"?>
<table xmlns="http://schemas.openxmlformats.org/spreadsheetml/2006/main" id="6" name="tblMac_Div1A" displayName="tblMac_Div1A" ref="A1:I11" totalsRowShown="0" headerRowDxfId="127" dataDxfId="126">
  <autoFilter ref="A1:I11"/>
  <tableColumns count="9">
    <tableColumn id="1" name="Placing" dataDxfId="125">
      <calculatedColumnFormula>IF(tblMac_Div1A[[#This Row],[Rider]]&lt;&gt;"",CELL("row", A2)-1,"")</calculatedColumnFormula>
    </tableColumn>
    <tableColumn id="2" name="Rider" dataDxfId="124"/>
    <tableColumn id="3" name="Club" dataDxfId="123"/>
    <tableColumn id="9" name="Name / Club" dataDxfId="122">
      <calculatedColumnFormula>CONCATENATE(tblMac_Div1A[[#This Row],[Rider]]," - ",tblMac_Div1A[[#This Row],[Club]])</calculatedColumnFormula>
    </tableColumn>
    <tableColumn id="4" name="Start Time" dataDxfId="121"/>
    <tableColumn id="5" name="Finish Time" dataDxfId="120"/>
    <tableColumn id="6" name="Corrected Time" dataDxfId="119">
      <calculatedColumnFormula>IF(AND(tblMac_Div1A[[#This Row],[Finish Time]]="",tblMac_Div1A[[#This Row],[Rider]]&lt;&gt;""),"DNF",tblMac_Div1A[[#This Row],[Finish Time]]-tblMac_Div1A[[#This Row],[Start Time]])</calculatedColumnFormula>
    </tableColumn>
    <tableColumn id="7" name="Points" dataDxfId="118">
      <calculatedColumnFormula>IF(AND(tblMac_Div1A[[#This Row],[Placing]]&lt;11,tblMac_Div1A[[#This Row],[Rider]]&lt;&gt;"",tblMac_Div1A[[#This Row],[Corrected Time]]&lt;&gt;"DNF"),11-tblMac_Div1A[[#This Row],[Placing]],0)</calculatedColumnFormula>
    </tableColumn>
    <tableColumn id="8" name="Rider In Master List" dataDxfId="117">
      <calculatedColumnFormula>IF(ISNA(VLOOKUP(tblMac_Div1A[[#This Row],[Name / Club]],tblPointScore[Name / Club],1,FALSE)),"N","Y")</calculatedColumnFormula>
    </tableColumn>
  </tableColumns>
  <tableStyleInfo name="TableStyleMedium8" showFirstColumn="0" showLastColumn="0" showRowStripes="1" showColumnStripes="0"/>
</table>
</file>

<file path=xl/tables/table9.xml><?xml version="1.0" encoding="utf-8"?>
<table xmlns="http://schemas.openxmlformats.org/spreadsheetml/2006/main" id="15" name="tblMac_Div1B" displayName="tblMac_Div1B" ref="A1:I15" totalsRowShown="0" headerRowDxfId="114" dataDxfId="113">
  <autoFilter ref="A1:I15"/>
  <tableColumns count="9">
    <tableColumn id="1" name="Placing" dataDxfId="112">
      <calculatedColumnFormula>IF(tblMac_Div1B[[#This Row],[Rider]]&lt;&gt;"",CELL("row", A2)-1,"")</calculatedColumnFormula>
    </tableColumn>
    <tableColumn id="2" name="Rider" dataDxfId="111"/>
    <tableColumn id="3" name="Club" dataDxfId="110"/>
    <tableColumn id="9" name="Name / Club" dataDxfId="109">
      <calculatedColumnFormula>CONCATENATE(tblMac_Div1B[[#This Row],[Rider]]," - ",tblMac_Div1B[[#This Row],[Club]])</calculatedColumnFormula>
    </tableColumn>
    <tableColumn id="4" name="Start Time" dataDxfId="108"/>
    <tableColumn id="5" name="Finish Time" dataDxfId="107"/>
    <tableColumn id="6" name="Corrected Time" dataDxfId="106">
      <calculatedColumnFormula>IF(AND(tblMac_Div1B[[#This Row],[Finish Time]]="",tblMac_Div1B[[#This Row],[Rider]]&lt;&gt;""),"DNF",tblMac_Div1B[[#This Row],[Finish Time]]-tblMac_Div1B[[#This Row],[Start Time]])</calculatedColumnFormula>
    </tableColumn>
    <tableColumn id="7" name="Points" dataDxfId="105">
      <calculatedColumnFormula>IF(AND(tblMac_Div1B[[#This Row],[Placing]]&lt;11,tblMac_Div1B[[#This Row],[Rider]]&lt;&gt;"",tblMac_Div1B[[#This Row],[Corrected Time]]&lt;&gt;"DNF"),11-tblMac_Div1B[[#This Row],[Placing]],0)</calculatedColumnFormula>
    </tableColumn>
    <tableColumn id="8" name="Rider In Master List" dataDxfId="104">
      <calculatedColumnFormula>IF(ISNA(VLOOKUP(tblMac_Div1B[[#This Row],[Name / Club]],tblPointScore[Name / Club],1,FALSE)),"N","Y")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ontrol" Target="../activeX/activeX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ontrol" Target="../activeX/activeX3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664"/>
  <sheetViews>
    <sheetView tabSelected="1" zoomScaleNormal="100" workbookViewId="0">
      <pane ySplit="2" topLeftCell="A3" activePane="bottomLeft" state="frozen"/>
      <selection pane="bottomLeft" activeCell="A113" sqref="A113:XFD664"/>
    </sheetView>
  </sheetViews>
  <sheetFormatPr defaultRowHeight="15"/>
  <cols>
    <col min="1" max="1" width="7.28515625" style="1" bestFit="1" customWidth="1"/>
    <col min="2" max="2" width="23.28515625" style="1" bestFit="1" customWidth="1"/>
    <col min="3" max="3" width="18.5703125" style="1" bestFit="1" customWidth="1"/>
    <col min="4" max="4" width="38.42578125" style="3" customWidth="1"/>
    <col min="5" max="20" width="6.85546875" style="1" customWidth="1"/>
    <col min="21" max="23" width="6.85546875" style="1" hidden="1" customWidth="1"/>
    <col min="24" max="24" width="8.140625" style="1" customWidth="1"/>
    <col min="25" max="26" width="6.28515625" style="1" hidden="1" customWidth="1"/>
    <col min="27" max="27" width="6.140625" style="34" hidden="1" customWidth="1"/>
    <col min="28" max="31" width="6.28515625" style="1" hidden="1" customWidth="1"/>
    <col min="32" max="32" width="9.140625" hidden="1" customWidth="1"/>
    <col min="33" max="16384" width="9.140625" style="1"/>
  </cols>
  <sheetData>
    <row r="1" spans="1:32" ht="27" customHeight="1">
      <c r="E1" s="15" t="s">
        <v>3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16"/>
      <c r="Z1" s="16"/>
      <c r="AA1" s="16"/>
      <c r="AB1" s="16"/>
      <c r="AC1" s="16"/>
      <c r="AD1" s="16"/>
      <c r="AE1" s="16"/>
      <c r="AF1" s="1"/>
    </row>
    <row r="2" spans="1:32" ht="60">
      <c r="A2" s="3" t="s">
        <v>2</v>
      </c>
      <c r="B2" s="3" t="s">
        <v>0</v>
      </c>
      <c r="C2" s="3" t="s">
        <v>1</v>
      </c>
      <c r="D2" s="3" t="s">
        <v>343</v>
      </c>
      <c r="E2" s="14" t="s">
        <v>561</v>
      </c>
      <c r="F2" s="14" t="s">
        <v>562</v>
      </c>
      <c r="G2" s="14" t="s">
        <v>584</v>
      </c>
      <c r="H2" s="10" t="s">
        <v>578</v>
      </c>
      <c r="I2" s="10" t="s">
        <v>579</v>
      </c>
      <c r="J2" s="10" t="s">
        <v>580</v>
      </c>
      <c r="K2" s="13" t="s">
        <v>569</v>
      </c>
      <c r="L2" s="13" t="s">
        <v>568</v>
      </c>
      <c r="M2" s="13" t="s">
        <v>570</v>
      </c>
      <c r="N2" s="13" t="s">
        <v>567</v>
      </c>
      <c r="O2" s="13" t="s">
        <v>576</v>
      </c>
      <c r="P2" s="12" t="s">
        <v>571</v>
      </c>
      <c r="Q2" s="12" t="s">
        <v>572</v>
      </c>
      <c r="R2" s="12" t="s">
        <v>573</v>
      </c>
      <c r="S2" s="12" t="s">
        <v>574</v>
      </c>
      <c r="T2" s="12" t="s">
        <v>577</v>
      </c>
      <c r="U2" s="11" t="s">
        <v>581</v>
      </c>
      <c r="V2" s="11" t="s">
        <v>582</v>
      </c>
      <c r="W2" s="11" t="s">
        <v>583</v>
      </c>
      <c r="X2" s="33" t="s">
        <v>341</v>
      </c>
      <c r="Y2" s="33" t="s">
        <v>559</v>
      </c>
      <c r="Z2" s="33" t="s">
        <v>558</v>
      </c>
      <c r="AA2" s="33" t="s">
        <v>560</v>
      </c>
      <c r="AB2" s="36" t="s">
        <v>585</v>
      </c>
      <c r="AC2" s="36" t="s">
        <v>586</v>
      </c>
      <c r="AD2" s="37" t="s">
        <v>587</v>
      </c>
      <c r="AE2" s="37" t="s">
        <v>588</v>
      </c>
      <c r="AF2" s="39" t="s">
        <v>589</v>
      </c>
    </row>
    <row r="3" spans="1:32">
      <c r="A3" s="20">
        <f ca="1">CELL("row", A2)-1</f>
        <v>1</v>
      </c>
      <c r="B3" s="65" t="s">
        <v>697</v>
      </c>
      <c r="C3" s="43" t="s">
        <v>684</v>
      </c>
      <c r="D3" s="22" t="str">
        <f>CONCATENATE(tblPointScore[[#This Row],[Name]]," - ",tblPointScore[[#This Row],[Club]])</f>
        <v>Berriman Michael - NVC</v>
      </c>
      <c r="E3" s="23">
        <f>IF(ISNA(VLOOKUP(tblPointScore[[#This Row],[Name / Club]],tblGlbn_Div1[[Name / Club]:[Points]],5,FALSE)),0,VLOOKUP(tblPointScore[[#This Row],[Name / Club]],tblGlbn_Div1[[Name / Club]:[Points]],5,FALSE))</f>
        <v>0</v>
      </c>
      <c r="F3" s="23">
        <f ca="1">IF(ISNA(VLOOKUP(tblPointScore[[#This Row],[Name / Club]],tblGlbn_Div2[[Name / Club]:[Points]],5,FALSE)),0,VLOOKUP(tblPointScore[[#This Row],[Name / Club]],tblGlbn_Div2[[Name / Club]:[Points]],5,FALSE))</f>
        <v>1</v>
      </c>
      <c r="G3" s="23">
        <f>IF(ISNA(VLOOKUP(tblPointScore[[#This Row],[Name / Club]],tblGlbn_Div1[Name / Club],1,FALSE)),IF(ISNA(VLOOKUP(tblPointScore[[#This Row],[Name / Club]],tblGlbn_Div2[Name / Club],1,FALSE)),0,3),3)</f>
        <v>3</v>
      </c>
      <c r="H3" s="23">
        <f>IF(ISNA(VLOOKUP(tblPointScore[[#This Row],[Name / Club]],tblIll_Div1[[Name / Club]:[Points]],5,FALSE)),0,VLOOKUP(tblPointScore[[#This Row],[Name / Club]],tblIll_Div1[[Name / Club]:[Points]],5,FALSE))</f>
        <v>0</v>
      </c>
      <c r="I3" s="23">
        <f ca="1">IF(ISNA(VLOOKUP(tblPointScore[[#This Row],[Name / Club]],tblIll_Div2[[Name / Club]:[Points]],5,FALSE)),0,VLOOKUP(tblPointScore[[#This Row],[Name / Club]],tblIll_Div2[[Name / Club]:[Points]],5,FALSE))</f>
        <v>10</v>
      </c>
      <c r="J3" s="23">
        <f>IF(ISNA(VLOOKUP(tblPointScore[[#This Row],[Name / Club]],tblIll_Div1[Name / Club],1,FALSE)),IF(ISNA(VLOOKUP(tblPointScore[[#This Row],[Name / Club]],tblIll_Div2[Name / Club],1,FALSE)),0,3),3)</f>
        <v>3</v>
      </c>
      <c r="K3" s="23">
        <f>IF(ISNA(VLOOKUP(tblPointScore[[#This Row],[Name / Club]],tblMac_Div1A[[Name / Club]:[Points]],5,FALSE)),0,VLOOKUP(tblPointScore[[#This Row],[Name / Club]],tblMac_Div1A[[Name / Club]:[Points]],5,FALSE))</f>
        <v>0</v>
      </c>
      <c r="L3" s="23">
        <f>IF(ISNA(VLOOKUP(tblPointScore[[#This Row],[Name / Club]],tblMac_Div1B[[Name / Club]:[Points]],5,FALSE)),0,VLOOKUP(tblPointScore[[#This Row],[Name / Club]],tblMac_Div1B[[Name / Club]:[Points]],5,FALSE))</f>
        <v>0</v>
      </c>
      <c r="M3" s="23">
        <f ca="1">IF(ISNA(VLOOKUP(tblPointScore[[#This Row],[Name / Club]],tblMac_Div2A[[Name / Club]:[Points]],5,FALSE)),0,VLOOKUP(tblPointScore[[#This Row],[Name / Club]],tblMac_Div2A[[Name / Club]:[Points]],5,FALSE))</f>
        <v>8</v>
      </c>
      <c r="N3" s="23">
        <f>IF(ISNA(VLOOKUP(tblPointScore[[#This Row],[Name / Club]],tblMac_Div2B[[Name / Club]:[Points]],5,FALSE)),0,VLOOKUP(tblPointScore[[#This Row],[Name / Club]],tblMac_Div2B[[Name / Club]:[Points]],5,FALSE))</f>
        <v>0</v>
      </c>
      <c r="O3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3" s="23">
        <f>IF(ISNA(VLOOKUP(tblPointScore[[#This Row],[Name / Club]],tblNow_Div1A[[Name / Club]:[Points]],5,FALSE)),0,VLOOKUP(tblPointScore[[#This Row],[Name / Club]],tblNow_Div1A[[Name / Club]:[Points]],5,FALSE))</f>
        <v>0</v>
      </c>
      <c r="Q3" s="23">
        <f>IF(ISNA(VLOOKUP(tblPointScore[[#This Row],[Name / Club]],tblNow_Div1B[[Name / Club]:[Points]],5,FALSE)),0,VLOOKUP(tblPointScore[[#This Row],[Name / Club]],tblNow_Div1B[[Name / Club]:[Points]],5,FALSE))</f>
        <v>0</v>
      </c>
      <c r="R3" s="23">
        <f ca="1">IF(ISNA(VLOOKUP(tblPointScore[[#This Row],[Name / Club]],tblNow_Div2A[[Name / Club]:[Points]],5,FALSE)),0,VLOOKUP(tblPointScore[[#This Row],[Name / Club]],tblNow_Div2A[[Name / Club]:[Points]],5,FALSE))</f>
        <v>10</v>
      </c>
      <c r="S3" s="23">
        <f>IF(ISNA(VLOOKUP(tblPointScore[[#This Row],[Name / Club]],tblNow_Div2B[[Name / Club]:[Points]],5,FALSE)),0,VLOOKUP(tblPointScore[[#This Row],[Name / Club]],tblNow_Div2B[[Name / Club]:[Points]],5,FALSE))</f>
        <v>0</v>
      </c>
      <c r="T3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3" s="23">
        <f>IF(ISNA(VLOOKUP(tblPointScore[[#This Row],[Name / Club]],tblSthn_Div1[[Name / Club]:[Points]],5,FALSE)),0,VLOOKUP(tblPointScore[[#This Row],[Name / Club]],tblSthn_Div1[[Name / Club]:[Points]],5,FALSE))</f>
        <v>0</v>
      </c>
      <c r="V3" s="23">
        <f>IF(ISNA(VLOOKUP(tblPointScore[[#This Row],[Name / Club]],tblSthn_Div2[[Name / Club]:[Points]],5,FALSE)),0,VLOOKUP(tblPointScore[[#This Row],[Name / Club]],tblSthn_Div2[[Name / Club]:[Points]],5,FALSE))</f>
        <v>0</v>
      </c>
      <c r="W3" s="23">
        <f>IF(ISNA(VLOOKUP(tblPointScore[[#This Row],[Name / Club]],tblSthn_Div1[Name / Club],1,FALSE)),IF(ISNA(VLOOKUP(tblPointScore[[#This Row],[Name / Club]],tblSthn_Div2[Name / Club],1,FALSE)),0,3),3)</f>
        <v>0</v>
      </c>
      <c r="X3" s="23">
        <f ca="1">SUM(tblPointScore[[#This Row],[Glbn Div 1]:[Sth H Pts]])</f>
        <v>41</v>
      </c>
      <c r="Y3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29</v>
      </c>
      <c r="AA3" s="44" t="str">
        <f ca="1">IF(AND(tblPointScore[[#This Row],[Div 1 Pts]]&gt;0,tblPointScore[[#This Row],[Div 2 Pts]]&gt;0),"Y","N")</f>
        <v>N</v>
      </c>
      <c r="AB3" s="45" t="str">
        <f>IF(AND(tblPointScore[[#This Row],[Mac Div 1 A]]&gt;0,tblPointScore[[#This Row],[Mac Div 1 B]]&gt;0),"Y","N")</f>
        <v>N</v>
      </c>
      <c r="AC3" s="45" t="str">
        <f ca="1">IF(AND(tblPointScore[[#This Row],[Mac Div 2 A]]&gt;0,tblPointScore[[#This Row],[Mac Div 2 B]]&gt;0),"Y","N")</f>
        <v>N</v>
      </c>
      <c r="AD3" s="45" t="str">
        <f>IF(AND(tblPointScore[[#This Row],[Now Div 1 A]]&gt;0,tblPointScore[[#This Row],[Now Div 1 B]]&gt;0),"Y","N")</f>
        <v>N</v>
      </c>
      <c r="AE3" s="45" t="str">
        <f ca="1">IF(AND(tblPointScore[[#This Row],[Now Div 2 A]]&gt;0,tblPointScore[[#This Row],[Now Div 2 B]]&gt;0),"Y","N")</f>
        <v>N</v>
      </c>
      <c r="AF3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" spans="1:32">
      <c r="A4" s="20">
        <f ca="1">CELL("row", A3)-1</f>
        <v>2</v>
      </c>
      <c r="B4" s="43" t="s">
        <v>686</v>
      </c>
      <c r="C4" s="43" t="s">
        <v>682</v>
      </c>
      <c r="D4" s="22" t="str">
        <f>CONCATENATE(tblPointScore[[#This Row],[Name]]," - ",tblPointScore[[#This Row],[Club]])</f>
        <v>Ballas Andrew - CCC</v>
      </c>
      <c r="E4" s="23">
        <f ca="1">IF(ISNA(VLOOKUP(tblPointScore[[#This Row],[Name / Club]],tblGlbn_Div1[[Name / Club]:[Points]],5,FALSE)),0,VLOOKUP(tblPointScore[[#This Row],[Name / Club]],tblGlbn_Div1[[Name / Club]:[Points]],5,FALSE))</f>
        <v>9</v>
      </c>
      <c r="F4" s="23">
        <f>IF(ISNA(VLOOKUP(tblPointScore[[#This Row],[Name / Club]],tblGlbn_Div2[[Name / Club]:[Points]],5,FALSE)),0,VLOOKUP(tblPointScore[[#This Row],[Name / Club]],tblGlbn_Div2[[Name / Club]:[Points]],5,FALSE))</f>
        <v>0</v>
      </c>
      <c r="G4" s="23">
        <f>IF(ISNA(VLOOKUP(tblPointScore[[#This Row],[Name / Club]],tblGlbn_Div1[Name / Club],1,FALSE)),IF(ISNA(VLOOKUP(tblPointScore[[#This Row],[Name / Club]],tblGlbn_Div2[Name / Club],1,FALSE)),0,3),3)</f>
        <v>3</v>
      </c>
      <c r="H4" s="23">
        <f ca="1">IF(ISNA(VLOOKUP(tblPointScore[[#This Row],[Name / Club]],tblIll_Div1[[Name / Club]:[Points]],5,FALSE)),0,VLOOKUP(tblPointScore[[#This Row],[Name / Club]],tblIll_Div1[[Name / Club]:[Points]],5,FALSE))</f>
        <v>0</v>
      </c>
      <c r="I4" s="23">
        <f>IF(ISNA(VLOOKUP(tblPointScore[[#This Row],[Name / Club]],tblIll_Div2[[Name / Club]:[Points]],5,FALSE)),0,VLOOKUP(tblPointScore[[#This Row],[Name / Club]],tblIll_Div2[[Name / Club]:[Points]],5,FALSE))</f>
        <v>0</v>
      </c>
      <c r="J4" s="23">
        <f>IF(ISNA(VLOOKUP(tblPointScore[[#This Row],[Name / Club]],tblIll_Div1[Name / Club],1,FALSE)),IF(ISNA(VLOOKUP(tblPointScore[[#This Row],[Name / Club]],tblIll_Div2[Name / Club],1,FALSE)),0,3),3)</f>
        <v>3</v>
      </c>
      <c r="K4" s="23">
        <f ca="1">IF(ISNA(VLOOKUP(tblPointScore[[#This Row],[Name / Club]],tblMac_Div1A[[Name / Club]:[Points]],5,FALSE)),0,VLOOKUP(tblPointScore[[#This Row],[Name / Club]],tblMac_Div1A[[Name / Club]:[Points]],5,FALSE))</f>
        <v>8</v>
      </c>
      <c r="L4" s="23">
        <f>IF(ISNA(VLOOKUP(tblPointScore[[#This Row],[Name / Club]],tblMac_Div1B[[Name / Club]:[Points]],5,FALSE)),0,VLOOKUP(tblPointScore[[#This Row],[Name / Club]],tblMac_Div1B[[Name / Club]:[Points]],5,FALSE))</f>
        <v>0</v>
      </c>
      <c r="M4" s="23">
        <f>IF(ISNA(VLOOKUP(tblPointScore[[#This Row],[Name / Club]],tblMac_Div2A[[Name / Club]:[Points]],5,FALSE)),0,VLOOKUP(tblPointScore[[#This Row],[Name / Club]],tblMac_Div2A[[Name / Club]:[Points]],5,FALSE))</f>
        <v>0</v>
      </c>
      <c r="N4" s="23">
        <f>IF(ISNA(VLOOKUP(tblPointScore[[#This Row],[Name / Club]],tblMac_Div2B[[Name / Club]:[Points]],5,FALSE)),0,VLOOKUP(tblPointScore[[#This Row],[Name / Club]],tblMac_Div2B[[Name / Club]:[Points]],5,FALSE))</f>
        <v>0</v>
      </c>
      <c r="O4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4" s="23">
        <f ca="1">IF(ISNA(VLOOKUP(tblPointScore[[#This Row],[Name / Club]],tblNow_Div1A[[Name / Club]:[Points]],5,FALSE)),0,VLOOKUP(tblPointScore[[#This Row],[Name / Club]],tblNow_Div1A[[Name / Club]:[Points]],5,FALSE))</f>
        <v>10</v>
      </c>
      <c r="Q4" s="23">
        <f>IF(ISNA(VLOOKUP(tblPointScore[[#This Row],[Name / Club]],tblNow_Div1B[[Name / Club]:[Points]],5,FALSE)),0,VLOOKUP(tblPointScore[[#This Row],[Name / Club]],tblNow_Div1B[[Name / Club]:[Points]],5,FALSE))</f>
        <v>0</v>
      </c>
      <c r="R4" s="23">
        <f>IF(ISNA(VLOOKUP(tblPointScore[[#This Row],[Name / Club]],tblNow_Div2A[[Name / Club]:[Points]],5,FALSE)),0,VLOOKUP(tblPointScore[[#This Row],[Name / Club]],tblNow_Div2A[[Name / Club]:[Points]],5,FALSE))</f>
        <v>0</v>
      </c>
      <c r="S4" s="23">
        <f>IF(ISNA(VLOOKUP(tblPointScore[[#This Row],[Name / Club]],tblNow_Div2B[[Name / Club]:[Points]],5,FALSE)),0,VLOOKUP(tblPointScore[[#This Row],[Name / Club]],tblNow_Div2B[[Name / Club]:[Points]],5,FALSE))</f>
        <v>0</v>
      </c>
      <c r="T4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4" s="23">
        <f>IF(ISNA(VLOOKUP(tblPointScore[[#This Row],[Name / Club]],tblSthn_Div1[[Name / Club]:[Points]],5,FALSE)),0,VLOOKUP(tblPointScore[[#This Row],[Name / Club]],tblSthn_Div1[[Name / Club]:[Points]],5,FALSE))</f>
        <v>0</v>
      </c>
      <c r="V4" s="23">
        <f>IF(ISNA(VLOOKUP(tblPointScore[[#This Row],[Name / Club]],tblSthn_Div2[[Name / Club]:[Points]],5,FALSE)),0,VLOOKUP(tblPointScore[[#This Row],[Name / Club]],tblSthn_Div2[[Name / Club]:[Points]],5,FALSE))</f>
        <v>0</v>
      </c>
      <c r="W4" s="23">
        <f>IF(ISNA(VLOOKUP(tblPointScore[[#This Row],[Name / Club]],tblSthn_Div1[Name / Club],1,FALSE)),IF(ISNA(VLOOKUP(tblPointScore[[#This Row],[Name / Club]],tblSthn_Div2[Name / Club],1,FALSE)),0,3),3)</f>
        <v>0</v>
      </c>
      <c r="X4" s="23">
        <f ca="1">SUM(tblPointScore[[#This Row],[Glbn Div 1]:[Sth H Pts]])</f>
        <v>39</v>
      </c>
      <c r="Y4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27</v>
      </c>
      <c r="Z4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" s="44" t="str">
        <f ca="1">IF(AND(tblPointScore[[#This Row],[Div 1 Pts]]&gt;0,tblPointScore[[#This Row],[Div 2 Pts]]&gt;0),"Y","N")</f>
        <v>N</v>
      </c>
      <c r="AB4" s="45" t="str">
        <f ca="1">IF(AND(tblPointScore[[#This Row],[Mac Div 1 A]]&gt;0,tblPointScore[[#This Row],[Mac Div 1 B]]&gt;0),"Y","N")</f>
        <v>N</v>
      </c>
      <c r="AC4" s="45" t="str">
        <f>IF(AND(tblPointScore[[#This Row],[Mac Div 2 A]]&gt;0,tblPointScore[[#This Row],[Mac Div 2 B]]&gt;0),"Y","N")</f>
        <v>N</v>
      </c>
      <c r="AD4" s="45" t="str">
        <f ca="1">IF(AND(tblPointScore[[#This Row],[Now Div 1 A]]&gt;0,tblPointScore[[#This Row],[Now Div 1 B]]&gt;0),"Y","N")</f>
        <v>N</v>
      </c>
      <c r="AE4" s="45" t="str">
        <f>IF(AND(tblPointScore[[#This Row],[Now Div 2 A]]&gt;0,tblPointScore[[#This Row],[Now Div 2 B]]&gt;0),"Y","N")</f>
        <v>N</v>
      </c>
      <c r="AF4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" spans="1:32">
      <c r="A5" s="1">
        <f ca="1">CELL("row", A4)-1</f>
        <v>3</v>
      </c>
      <c r="B5" s="43" t="s">
        <v>593</v>
      </c>
      <c r="C5" s="43" t="s">
        <v>681</v>
      </c>
      <c r="D5" s="4" t="str">
        <f>CONCATENATE(tblPointScore[[#This Row],[Name]]," - ",tblPointScore[[#This Row],[Club]])</f>
        <v>Emmerton Jacob - GCC</v>
      </c>
      <c r="E5" s="9">
        <f ca="1">IF(ISNA(VLOOKUP(tblPointScore[[#This Row],[Name / Club]],tblGlbn_Div1[[Name / Club]:[Points]],5,FALSE)),0,VLOOKUP(tblPointScore[[#This Row],[Name / Club]],tblGlbn_Div1[[Name / Club]:[Points]],5,FALSE))</f>
        <v>10</v>
      </c>
      <c r="F5" s="9">
        <f>IF(ISNA(VLOOKUP(tblPointScore[[#This Row],[Name / Club]],tblGlbn_Div2[[Name / Club]:[Points]],5,FALSE)),0,VLOOKUP(tblPointScore[[#This Row],[Name / Club]],tblGlbn_Div2[[Name / Club]:[Points]],5,FALSE))</f>
        <v>0</v>
      </c>
      <c r="G5" s="9">
        <f>IF(ISNA(VLOOKUP(tblPointScore[[#This Row],[Name / Club]],tblGlbn_Div1[Name / Club],1,FALSE)),IF(ISNA(VLOOKUP(tblPointScore[[#This Row],[Name / Club]],tblGlbn_Div2[Name / Club],1,FALSE)),0,3),3)</f>
        <v>3</v>
      </c>
      <c r="H5" s="9">
        <f ca="1">IF(ISNA(VLOOKUP(tblPointScore[[#This Row],[Name / Club]],tblIll_Div1[[Name / Club]:[Points]],5,FALSE)),0,VLOOKUP(tblPointScore[[#This Row],[Name / Club]],tblIll_Div1[[Name / Club]:[Points]],5,FALSE))</f>
        <v>0</v>
      </c>
      <c r="I5" s="9">
        <f>IF(ISNA(VLOOKUP(tblPointScore[[#This Row],[Name / Club]],tblIll_Div2[[Name / Club]:[Points]],5,FALSE)),0,VLOOKUP(tblPointScore[[#This Row],[Name / Club]],tblIll_Div2[[Name / Club]:[Points]],5,FALSE))</f>
        <v>0</v>
      </c>
      <c r="J5" s="9">
        <f>IF(ISNA(VLOOKUP(tblPointScore[[#This Row],[Name / Club]],tblIll_Div1[Name / Club],1,FALSE)),IF(ISNA(VLOOKUP(tblPointScore[[#This Row],[Name / Club]],tblIll_Div2[Name / Club],1,FALSE)),0,3),3)</f>
        <v>3</v>
      </c>
      <c r="K5" s="9">
        <f ca="1">IF(ISNA(VLOOKUP(tblPointScore[[#This Row],[Name / Club]],tblMac_Div1A[[Name / Club]:[Points]],5,FALSE)),0,VLOOKUP(tblPointScore[[#This Row],[Name / Club]],tblMac_Div1A[[Name / Club]:[Points]],5,FALSE))</f>
        <v>9</v>
      </c>
      <c r="L5" s="9">
        <f>IF(ISNA(VLOOKUP(tblPointScore[[#This Row],[Name / Club]],tblMac_Div1B[[Name / Club]:[Points]],5,FALSE)),0,VLOOKUP(tblPointScore[[#This Row],[Name / Club]],tblMac_Div1B[[Name / Club]:[Points]],5,FALSE))</f>
        <v>0</v>
      </c>
      <c r="M5" s="9">
        <f>IF(ISNA(VLOOKUP(tblPointScore[[#This Row],[Name / Club]],tblMac_Div2A[[Name / Club]:[Points]],5,FALSE)),0,VLOOKUP(tblPointScore[[#This Row],[Name / Club]],tblMac_Div2A[[Name / Club]:[Points]],5,FALSE))</f>
        <v>0</v>
      </c>
      <c r="N5" s="9">
        <f>IF(ISNA(VLOOKUP(tblPointScore[[#This Row],[Name / Club]],tblMac_Div2B[[Name / Club]:[Points]],5,FALSE)),0,VLOOKUP(tblPointScore[[#This Row],[Name / Club]],tblMac_Div2B[[Name / Club]:[Points]],5,FALSE))</f>
        <v>0</v>
      </c>
      <c r="O5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5" s="9">
        <f ca="1">IF(ISNA(VLOOKUP(tblPointScore[[#This Row],[Name / Club]],tblNow_Div1A[[Name / Club]:[Points]],5,FALSE)),0,VLOOKUP(tblPointScore[[#This Row],[Name / Club]],tblNow_Div1A[[Name / Club]:[Points]],5,FALSE))</f>
        <v>8</v>
      </c>
      <c r="Q5" s="9">
        <f>IF(ISNA(VLOOKUP(tblPointScore[[#This Row],[Name / Club]],tblNow_Div1B[[Name / Club]:[Points]],5,FALSE)),0,VLOOKUP(tblPointScore[[#This Row],[Name / Club]],tblNow_Div1B[[Name / Club]:[Points]],5,FALSE))</f>
        <v>0</v>
      </c>
      <c r="R5" s="9">
        <f>IF(ISNA(VLOOKUP(tblPointScore[[#This Row],[Name / Club]],tblNow_Div2A[[Name / Club]:[Points]],5,FALSE)),0,VLOOKUP(tblPointScore[[#This Row],[Name / Club]],tblNow_Div2A[[Name / Club]:[Points]],5,FALSE))</f>
        <v>0</v>
      </c>
      <c r="S5" s="9">
        <f>IF(ISNA(VLOOKUP(tblPointScore[[#This Row],[Name / Club]],tblNow_Div2B[[Name / Club]:[Points]],5,FALSE)),0,VLOOKUP(tblPointScore[[#This Row],[Name / Club]],tblNow_Div2B[[Name / Club]:[Points]],5,FALSE))</f>
        <v>0</v>
      </c>
      <c r="T5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5" s="9">
        <f>IF(ISNA(VLOOKUP(tblPointScore[[#This Row],[Name / Club]],tblSthn_Div1[[Name / Club]:[Points]],5,FALSE)),0,VLOOKUP(tblPointScore[[#This Row],[Name / Club]],tblSthn_Div1[[Name / Club]:[Points]],5,FALSE))</f>
        <v>0</v>
      </c>
      <c r="V5" s="9">
        <f>IF(ISNA(VLOOKUP(tblPointScore[[#This Row],[Name / Club]],tblSthn_Div2[[Name / Club]:[Points]],5,FALSE)),0,VLOOKUP(tblPointScore[[#This Row],[Name / Club]],tblSthn_Div2[[Name / Club]:[Points]],5,FALSE))</f>
        <v>0</v>
      </c>
      <c r="W5" s="9">
        <f>IF(ISNA(VLOOKUP(tblPointScore[[#This Row],[Name / Club]],tblSthn_Div1[Name / Club],1,FALSE)),IF(ISNA(VLOOKUP(tblPointScore[[#This Row],[Name / Club]],tblSthn_Div2[Name / Club],1,FALSE)),0,3),3)</f>
        <v>0</v>
      </c>
      <c r="X5" s="9">
        <f ca="1">SUM(tblPointScore[[#This Row],[Glbn Div 1]:[Sth H Pts]])</f>
        <v>39</v>
      </c>
      <c r="Y5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27</v>
      </c>
      <c r="Z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" s="38" t="str">
        <f ca="1">IF(AND(tblPointScore[[#This Row],[Div 1 Pts]]&gt;0,tblPointScore[[#This Row],[Div 2 Pts]]&gt;0),"Y","N")</f>
        <v>N</v>
      </c>
      <c r="AB5" s="35" t="str">
        <f ca="1">IF(AND(tblPointScore[[#This Row],[Mac Div 1 A]]&gt;0,tblPointScore[[#This Row],[Mac Div 1 B]]&gt;0),"Y","N")</f>
        <v>N</v>
      </c>
      <c r="AC5" s="35" t="str">
        <f>IF(AND(tblPointScore[[#This Row],[Mac Div 2 A]]&gt;0,tblPointScore[[#This Row],[Mac Div 2 B]]&gt;0),"Y","N")</f>
        <v>N</v>
      </c>
      <c r="AD5" s="35" t="str">
        <f ca="1">IF(AND(tblPointScore[[#This Row],[Now Div 1 A]]&gt;0,tblPointScore[[#This Row],[Now Div 1 B]]&gt;0),"Y","N")</f>
        <v>N</v>
      </c>
      <c r="AE5" s="35" t="str">
        <f>IF(AND(tblPointScore[[#This Row],[Now Div 2 A]]&gt;0,tblPointScore[[#This Row],[Now Div 2 B]]&gt;0),"Y","N")</f>
        <v>N</v>
      </c>
      <c r="AF5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" spans="1:32">
      <c r="A6" s="1">
        <f ca="1">CELL("row", A5)-1</f>
        <v>4</v>
      </c>
      <c r="B6" s="7" t="s">
        <v>355</v>
      </c>
      <c r="C6" s="7" t="s">
        <v>685</v>
      </c>
      <c r="D6" s="4" t="str">
        <f>CONCATENATE(tblPointScore[[#This Row],[Name]]," - ",tblPointScore[[#This Row],[Club]])</f>
        <v>Arnold Neil - ICC</v>
      </c>
      <c r="E6" s="1">
        <f ca="1">IF(ISNA(VLOOKUP(tblPointScore[[#This Row],[Name / Club]],tblGlbn_Div1[[Name / Club]:[Points]],5,FALSE)),0,VLOOKUP(tblPointScore[[#This Row],[Name / Club]],tblGlbn_Div1[[Name / Club]:[Points]],5,FALSE))</f>
        <v>5</v>
      </c>
      <c r="F6" s="9">
        <f>IF(ISNA(VLOOKUP(tblPointScore[[#This Row],[Name / Club]],tblGlbn_Div2[[Name / Club]:[Points]],5,FALSE)),0,VLOOKUP(tblPointScore[[#This Row],[Name / Club]],tblGlbn_Div2[[Name / Club]:[Points]],5,FALSE))</f>
        <v>0</v>
      </c>
      <c r="G6" s="9">
        <f>IF(ISNA(VLOOKUP(tblPointScore[[#This Row],[Name / Club]],tblGlbn_Div1[Name / Club],1,FALSE)),IF(ISNA(VLOOKUP(tblPointScore[[#This Row],[Name / Club]],tblGlbn_Div2[Name / Club],1,FALSE)),0,3),3)</f>
        <v>3</v>
      </c>
      <c r="H6" s="1">
        <f ca="1">IF(ISNA(VLOOKUP(tblPointScore[[#This Row],[Name / Club]],tblIll_Div1[[Name / Club]:[Points]],5,FALSE)),0,VLOOKUP(tblPointScore[[#This Row],[Name / Club]],tblIll_Div1[[Name / Club]:[Points]],5,FALSE))</f>
        <v>3</v>
      </c>
      <c r="I6" s="1">
        <f>IF(ISNA(VLOOKUP(tblPointScore[[#This Row],[Name / Club]],tblIll_Div2[[Name / Club]:[Points]],5,FALSE)),0,VLOOKUP(tblPointScore[[#This Row],[Name / Club]],tblIll_Div2[[Name / Club]:[Points]],5,FALSE))</f>
        <v>0</v>
      </c>
      <c r="J6" s="1">
        <f>IF(ISNA(VLOOKUP(tblPointScore[[#This Row],[Name / Club]],tblIll_Div1[Name / Club],1,FALSE)),IF(ISNA(VLOOKUP(tblPointScore[[#This Row],[Name / Club]],tblIll_Div2[Name / Club],1,FALSE)),0,3),3)</f>
        <v>3</v>
      </c>
      <c r="K6" s="1">
        <f>IF(ISNA(VLOOKUP(tblPointScore[[#This Row],[Name / Club]],tblMac_Div1A[[Name / Club]:[Points]],5,FALSE)),0,VLOOKUP(tblPointScore[[#This Row],[Name / Club]],tblMac_Div1A[[Name / Club]:[Points]],5,FALSE))</f>
        <v>0</v>
      </c>
      <c r="L6" s="1">
        <f ca="1">IF(ISNA(VLOOKUP(tblPointScore[[#This Row],[Name / Club]],tblMac_Div1B[[Name / Club]:[Points]],5,FALSE)),0,VLOOKUP(tblPointScore[[#This Row],[Name / Club]],tblMac_Div1B[[Name / Club]:[Points]],5,FALSE))</f>
        <v>8</v>
      </c>
      <c r="M6" s="1">
        <f>IF(ISNA(VLOOKUP(tblPointScore[[#This Row],[Name / Club]],tblMac_Div2A[[Name / Club]:[Points]],5,FALSE)),0,VLOOKUP(tblPointScore[[#This Row],[Name / Club]],tblMac_Div2A[[Name / Club]:[Points]],5,FALSE))</f>
        <v>0</v>
      </c>
      <c r="N6" s="1">
        <f>IF(ISNA(VLOOKUP(tblPointScore[[#This Row],[Name / Club]],tblMac_Div2B[[Name / Club]:[Points]],5,FALSE)),0,VLOOKUP(tblPointScore[[#This Row],[Name / Club]],tblMac_Div2B[[Name / Club]:[Points]],5,FALSE))</f>
        <v>0</v>
      </c>
      <c r="O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6" s="1">
        <f>IF(ISNA(VLOOKUP(tblPointScore[[#This Row],[Name / Club]],tblNow_Div1A[[Name / Club]:[Points]],5,FALSE)),0,VLOOKUP(tblPointScore[[#This Row],[Name / Club]],tblNow_Div1A[[Name / Club]:[Points]],5,FALSE))</f>
        <v>0</v>
      </c>
      <c r="Q6" s="1">
        <f ca="1">IF(ISNA(VLOOKUP(tblPointScore[[#This Row],[Name / Club]],tblNow_Div1B[[Name / Club]:[Points]],5,FALSE)),0,VLOOKUP(tblPointScore[[#This Row],[Name / Club]],tblNow_Div1B[[Name / Club]:[Points]],5,FALSE))</f>
        <v>10</v>
      </c>
      <c r="R6" s="1">
        <f>IF(ISNA(VLOOKUP(tblPointScore[[#This Row],[Name / Club]],tblNow_Div2A[[Name / Club]:[Points]],5,FALSE)),0,VLOOKUP(tblPointScore[[#This Row],[Name / Club]],tblNow_Div2A[[Name / Club]:[Points]],5,FALSE))</f>
        <v>0</v>
      </c>
      <c r="S6" s="1">
        <f>IF(ISNA(VLOOKUP(tblPointScore[[#This Row],[Name / Club]],tblNow_Div2B[[Name / Club]:[Points]],5,FALSE)),0,VLOOKUP(tblPointScore[[#This Row],[Name / Club]],tblNow_Div2B[[Name / Club]:[Points]],5,FALSE))</f>
        <v>0</v>
      </c>
      <c r="T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6" s="1">
        <f>IF(ISNA(VLOOKUP(tblPointScore[[#This Row],[Name / Club]],tblSthn_Div1[[Name / Club]:[Points]],5,FALSE)),0,VLOOKUP(tblPointScore[[#This Row],[Name / Club]],tblSthn_Div1[[Name / Club]:[Points]],5,FALSE))</f>
        <v>0</v>
      </c>
      <c r="V6" s="1">
        <f>IF(ISNA(VLOOKUP(tblPointScore[[#This Row],[Name / Club]],tblSthn_Div2[[Name / Club]:[Points]],5,FALSE)),0,VLOOKUP(tblPointScore[[#This Row],[Name / Club]],tblSthn_Div2[[Name / Club]:[Points]],5,FALSE))</f>
        <v>0</v>
      </c>
      <c r="W6" s="1">
        <f>IF(ISNA(VLOOKUP(tblPointScore[[#This Row],[Name / Club]],tblSthn_Div1[Name / Club],1,FALSE)),IF(ISNA(VLOOKUP(tblPointScore[[#This Row],[Name / Club]],tblSthn_Div2[Name / Club],1,FALSE)),0,3),3)</f>
        <v>0</v>
      </c>
      <c r="X6" s="9">
        <f ca="1">SUM(tblPointScore[[#This Row],[Glbn Div 1]:[Sth H Pts]])</f>
        <v>38</v>
      </c>
      <c r="Y6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26</v>
      </c>
      <c r="Z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" s="38" t="str">
        <f ca="1">IF(AND(tblPointScore[[#This Row],[Div 1 Pts]]&gt;0,tblPointScore[[#This Row],[Div 2 Pts]]&gt;0),"Y","N")</f>
        <v>N</v>
      </c>
      <c r="AB6" s="35" t="str">
        <f ca="1">IF(AND(tblPointScore[[#This Row],[Mac Div 1 A]]&gt;0,tblPointScore[[#This Row],[Mac Div 1 B]]&gt;0),"Y","N")</f>
        <v>N</v>
      </c>
      <c r="AC6" s="35" t="str">
        <f>IF(AND(tblPointScore[[#This Row],[Mac Div 2 A]]&gt;0,tblPointScore[[#This Row],[Mac Div 2 B]]&gt;0),"Y","N")</f>
        <v>N</v>
      </c>
      <c r="AD6" s="35" t="str">
        <f ca="1">IF(AND(tblPointScore[[#This Row],[Now Div 1 A]]&gt;0,tblPointScore[[#This Row],[Now Div 1 B]]&gt;0),"Y","N")</f>
        <v>N</v>
      </c>
      <c r="AE6" s="35" t="str">
        <f>IF(AND(tblPointScore[[#This Row],[Now Div 2 A]]&gt;0,tblPointScore[[#This Row],[Now Div 2 B]]&gt;0),"Y","N")</f>
        <v>N</v>
      </c>
      <c r="AF6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7" spans="1:32">
      <c r="A7" s="20">
        <f ca="1">CELL("row", A6)-1</f>
        <v>5</v>
      </c>
      <c r="B7" s="43" t="s">
        <v>604</v>
      </c>
      <c r="C7" s="43" t="s">
        <v>681</v>
      </c>
      <c r="D7" s="22" t="str">
        <f>CONCATENATE(tblPointScore[[#This Row],[Name]]," - ",tblPointScore[[#This Row],[Club]])</f>
        <v>Bensley Wayne - GCC</v>
      </c>
      <c r="E7" s="23">
        <f>IF(ISNA(VLOOKUP(tblPointScore[[#This Row],[Name / Club]],tblGlbn_Div1[[Name / Club]:[Points]],5,FALSE)),0,VLOOKUP(tblPointScore[[#This Row],[Name / Club]],tblGlbn_Div1[[Name / Club]:[Points]],5,FALSE))</f>
        <v>0</v>
      </c>
      <c r="F7" s="23">
        <f ca="1">IF(ISNA(VLOOKUP(tblPointScore[[#This Row],[Name / Club]],tblGlbn_Div2[[Name / Club]:[Points]],5,FALSE)),0,VLOOKUP(tblPointScore[[#This Row],[Name / Club]],tblGlbn_Div2[[Name / Club]:[Points]],5,FALSE))</f>
        <v>3</v>
      </c>
      <c r="G7" s="23">
        <f>IF(ISNA(VLOOKUP(tblPointScore[[#This Row],[Name / Club]],tblGlbn_Div1[Name / Club],1,FALSE)),IF(ISNA(VLOOKUP(tblPointScore[[#This Row],[Name / Club]],tblGlbn_Div2[Name / Club],1,FALSE)),0,3),3)</f>
        <v>3</v>
      </c>
      <c r="H7" s="23">
        <f>IF(ISNA(VLOOKUP(tblPointScore[[#This Row],[Name / Club]],tblIll_Div1[[Name / Club]:[Points]],5,FALSE)),0,VLOOKUP(tblPointScore[[#This Row],[Name / Club]],tblIll_Div1[[Name / Club]:[Points]],5,FALSE))</f>
        <v>0</v>
      </c>
      <c r="I7" s="23">
        <f ca="1">IF(ISNA(VLOOKUP(tblPointScore[[#This Row],[Name / Club]],tblIll_Div2[[Name / Club]:[Points]],5,FALSE)),0,VLOOKUP(tblPointScore[[#This Row],[Name / Club]],tblIll_Div2[[Name / Club]:[Points]],5,FALSE))</f>
        <v>2</v>
      </c>
      <c r="J7" s="23">
        <f>IF(ISNA(VLOOKUP(tblPointScore[[#This Row],[Name / Club]],tblIll_Div1[Name / Club],1,FALSE)),IF(ISNA(VLOOKUP(tblPointScore[[#This Row],[Name / Club]],tblIll_Div2[Name / Club],1,FALSE)),0,3),3)</f>
        <v>3</v>
      </c>
      <c r="K7" s="23">
        <f>IF(ISNA(VLOOKUP(tblPointScore[[#This Row],[Name / Club]],tblMac_Div1A[[Name / Club]:[Points]],5,FALSE)),0,VLOOKUP(tblPointScore[[#This Row],[Name / Club]],tblMac_Div1A[[Name / Club]:[Points]],5,FALSE))</f>
        <v>0</v>
      </c>
      <c r="L7" s="23">
        <f>IF(ISNA(VLOOKUP(tblPointScore[[#This Row],[Name / Club]],tblMac_Div1B[[Name / Club]:[Points]],5,FALSE)),0,VLOOKUP(tblPointScore[[#This Row],[Name / Club]],tblMac_Div1B[[Name / Club]:[Points]],5,FALSE))</f>
        <v>0</v>
      </c>
      <c r="M7" s="23">
        <f>IF(ISNA(VLOOKUP(tblPointScore[[#This Row],[Name / Club]],tblMac_Div2A[[Name / Club]:[Points]],5,FALSE)),0,VLOOKUP(tblPointScore[[#This Row],[Name / Club]],tblMac_Div2A[[Name / Club]:[Points]],5,FALSE))</f>
        <v>0</v>
      </c>
      <c r="N7" s="23">
        <f ca="1">IF(ISNA(VLOOKUP(tblPointScore[[#This Row],[Name / Club]],tblMac_Div2B[[Name / Club]:[Points]],5,FALSE)),0,VLOOKUP(tblPointScore[[#This Row],[Name / Club]],tblMac_Div2B[[Name / Club]:[Points]],5,FALSE))</f>
        <v>9</v>
      </c>
      <c r="O7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7" s="23">
        <f>IF(ISNA(VLOOKUP(tblPointScore[[#This Row],[Name / Club]],tblNow_Div1A[[Name / Club]:[Points]],5,FALSE)),0,VLOOKUP(tblPointScore[[#This Row],[Name / Club]],tblNow_Div1A[[Name / Club]:[Points]],5,FALSE))</f>
        <v>0</v>
      </c>
      <c r="Q7" s="23">
        <f>IF(ISNA(VLOOKUP(tblPointScore[[#This Row],[Name / Club]],tblNow_Div1B[[Name / Club]:[Points]],5,FALSE)),0,VLOOKUP(tblPointScore[[#This Row],[Name / Club]],tblNow_Div1B[[Name / Club]:[Points]],5,FALSE))</f>
        <v>0</v>
      </c>
      <c r="R7" s="23">
        <f>IF(ISNA(VLOOKUP(tblPointScore[[#This Row],[Name / Club]],tblNow_Div2A[[Name / Club]:[Points]],5,FALSE)),0,VLOOKUP(tblPointScore[[#This Row],[Name / Club]],tblNow_Div2A[[Name / Club]:[Points]],5,FALSE))</f>
        <v>0</v>
      </c>
      <c r="S7" s="23">
        <f ca="1">IF(ISNA(VLOOKUP(tblPointScore[[#This Row],[Name / Club]],tblNow_Div2B[[Name / Club]:[Points]],5,FALSE)),0,VLOOKUP(tblPointScore[[#This Row],[Name / Club]],tblNow_Div2B[[Name / Club]:[Points]],5,FALSE))</f>
        <v>10</v>
      </c>
      <c r="T7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7" s="23">
        <f>IF(ISNA(VLOOKUP(tblPointScore[[#This Row],[Name / Club]],tblSthn_Div1[[Name / Club]:[Points]],5,FALSE)),0,VLOOKUP(tblPointScore[[#This Row],[Name / Club]],tblSthn_Div1[[Name / Club]:[Points]],5,FALSE))</f>
        <v>0</v>
      </c>
      <c r="V7" s="23">
        <f>IF(ISNA(VLOOKUP(tblPointScore[[#This Row],[Name / Club]],tblSthn_Div2[[Name / Club]:[Points]],5,FALSE)),0,VLOOKUP(tblPointScore[[#This Row],[Name / Club]],tblSthn_Div2[[Name / Club]:[Points]],5,FALSE))</f>
        <v>0</v>
      </c>
      <c r="W7" s="23">
        <f>IF(ISNA(VLOOKUP(tblPointScore[[#This Row],[Name / Club]],tblSthn_Div1[Name / Club],1,FALSE)),IF(ISNA(VLOOKUP(tblPointScore[[#This Row],[Name / Club]],tblSthn_Div2[Name / Club],1,FALSE)),0,3),3)</f>
        <v>0</v>
      </c>
      <c r="X7" s="23">
        <f ca="1">SUM(tblPointScore[[#This Row],[Glbn Div 1]:[Sth H Pts]])</f>
        <v>36</v>
      </c>
      <c r="Y7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7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24</v>
      </c>
      <c r="AA7" s="44" t="str">
        <f ca="1">IF(AND(tblPointScore[[#This Row],[Div 1 Pts]]&gt;0,tblPointScore[[#This Row],[Div 2 Pts]]&gt;0),"Y","N")</f>
        <v>N</v>
      </c>
      <c r="AB7" s="45" t="str">
        <f>IF(AND(tblPointScore[[#This Row],[Mac Div 1 A]]&gt;0,tblPointScore[[#This Row],[Mac Div 1 B]]&gt;0),"Y","N")</f>
        <v>N</v>
      </c>
      <c r="AC7" s="45" t="str">
        <f ca="1">IF(AND(tblPointScore[[#This Row],[Mac Div 2 A]]&gt;0,tblPointScore[[#This Row],[Mac Div 2 B]]&gt;0),"Y","N")</f>
        <v>N</v>
      </c>
      <c r="AD7" s="45" t="str">
        <f>IF(AND(tblPointScore[[#This Row],[Now Div 1 A]]&gt;0,tblPointScore[[#This Row],[Now Div 1 B]]&gt;0),"Y","N")</f>
        <v>N</v>
      </c>
      <c r="AE7" s="45" t="str">
        <f ca="1">IF(AND(tblPointScore[[#This Row],[Now Div 2 A]]&gt;0,tblPointScore[[#This Row],[Now Div 2 B]]&gt;0),"Y","N")</f>
        <v>N</v>
      </c>
      <c r="AF7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8" spans="1:32">
      <c r="A8" s="20">
        <f ca="1">CELL("row", A7)-1</f>
        <v>6</v>
      </c>
      <c r="B8" s="65" t="s">
        <v>695</v>
      </c>
      <c r="C8" s="70" t="s">
        <v>681</v>
      </c>
      <c r="D8" s="22" t="str">
        <f>CONCATENATE(tblPointScore[[#This Row],[Name]]," - ",tblPointScore[[#This Row],[Club]])</f>
        <v>Wallace Tamika - GCC</v>
      </c>
      <c r="E8" s="23">
        <f>IF(ISNA(VLOOKUP(tblPointScore[[#This Row],[Name / Club]],tblGlbn_Div1[[Name / Club]:[Points]],5,FALSE)),0,VLOOKUP(tblPointScore[[#This Row],[Name / Club]],tblGlbn_Div1[[Name / Club]:[Points]],5,FALSE))</f>
        <v>0</v>
      </c>
      <c r="F8" s="23">
        <f ca="1">IF(ISNA(VLOOKUP(tblPointScore[[#This Row],[Name / Club]],tblGlbn_Div2[[Name / Club]:[Points]],5,FALSE)),0,VLOOKUP(tblPointScore[[#This Row],[Name / Club]],tblGlbn_Div2[[Name / Club]:[Points]],5,FALSE))</f>
        <v>6</v>
      </c>
      <c r="G8" s="23">
        <f>IF(ISNA(VLOOKUP(tblPointScore[[#This Row],[Name / Club]],tblGlbn_Div1[Name / Club],1,FALSE)),IF(ISNA(VLOOKUP(tblPointScore[[#This Row],[Name / Club]],tblGlbn_Div2[Name / Club],1,FALSE)),0,3),3)</f>
        <v>3</v>
      </c>
      <c r="H8" s="23">
        <f>IF(ISNA(VLOOKUP(tblPointScore[[#This Row],[Name / Club]],tblIll_Div1[[Name / Club]:[Points]],5,FALSE)),0,VLOOKUP(tblPointScore[[#This Row],[Name / Club]],tblIll_Div1[[Name / Club]:[Points]],5,FALSE))</f>
        <v>0</v>
      </c>
      <c r="I8" s="23">
        <f ca="1">IF(ISNA(VLOOKUP(tblPointScore[[#This Row],[Name / Club]],tblIll_Div2[[Name / Club]:[Points]],5,FALSE)),0,VLOOKUP(tblPointScore[[#This Row],[Name / Club]],tblIll_Div2[[Name / Club]:[Points]],5,FALSE))</f>
        <v>4</v>
      </c>
      <c r="J8" s="23">
        <f>IF(ISNA(VLOOKUP(tblPointScore[[#This Row],[Name / Club]],tblIll_Div1[Name / Club],1,FALSE)),IF(ISNA(VLOOKUP(tblPointScore[[#This Row],[Name / Club]],tblIll_Div2[Name / Club],1,FALSE)),0,3),3)</f>
        <v>3</v>
      </c>
      <c r="K8" s="23">
        <f>IF(ISNA(VLOOKUP(tblPointScore[[#This Row],[Name / Club]],tblMac_Div1A[[Name / Club]:[Points]],5,FALSE)),0,VLOOKUP(tblPointScore[[#This Row],[Name / Club]],tblMac_Div1A[[Name / Club]:[Points]],5,FALSE))</f>
        <v>0</v>
      </c>
      <c r="L8" s="23">
        <f>IF(ISNA(VLOOKUP(tblPointScore[[#This Row],[Name / Club]],tblMac_Div1B[[Name / Club]:[Points]],5,FALSE)),0,VLOOKUP(tblPointScore[[#This Row],[Name / Club]],tblMac_Div1B[[Name / Club]:[Points]],5,FALSE))</f>
        <v>0</v>
      </c>
      <c r="M8" s="23">
        <f>IF(ISNA(VLOOKUP(tblPointScore[[#This Row],[Name / Club]],tblMac_Div2A[[Name / Club]:[Points]],5,FALSE)),0,VLOOKUP(tblPointScore[[#This Row],[Name / Club]],tblMac_Div2A[[Name / Club]:[Points]],5,FALSE))</f>
        <v>0</v>
      </c>
      <c r="N8" s="23">
        <f ca="1">IF(ISNA(VLOOKUP(tblPointScore[[#This Row],[Name / Club]],tblMac_Div2B[[Name / Club]:[Points]],5,FALSE)),0,VLOOKUP(tblPointScore[[#This Row],[Name / Club]],tblMac_Div2B[[Name / Club]:[Points]],5,FALSE))</f>
        <v>6</v>
      </c>
      <c r="O8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8" s="23">
        <f>IF(ISNA(VLOOKUP(tblPointScore[[#This Row],[Name / Club]],tblNow_Div1A[[Name / Club]:[Points]],5,FALSE)),0,VLOOKUP(tblPointScore[[#This Row],[Name / Club]],tblNow_Div1A[[Name / Club]:[Points]],5,FALSE))</f>
        <v>0</v>
      </c>
      <c r="Q8" s="23">
        <f>IF(ISNA(VLOOKUP(tblPointScore[[#This Row],[Name / Club]],tblNow_Div1B[[Name / Club]:[Points]],5,FALSE)),0,VLOOKUP(tblPointScore[[#This Row],[Name / Club]],tblNow_Div1B[[Name / Club]:[Points]],5,FALSE))</f>
        <v>0</v>
      </c>
      <c r="R8" s="23">
        <f>IF(ISNA(VLOOKUP(tblPointScore[[#This Row],[Name / Club]],tblNow_Div2A[[Name / Club]:[Points]],5,FALSE)),0,VLOOKUP(tblPointScore[[#This Row],[Name / Club]],tblNow_Div2A[[Name / Club]:[Points]],5,FALSE))</f>
        <v>0</v>
      </c>
      <c r="S8" s="23">
        <f ca="1">IF(ISNA(VLOOKUP(tblPointScore[[#This Row],[Name / Club]],tblNow_Div2B[[Name / Club]:[Points]],5,FALSE)),0,VLOOKUP(tblPointScore[[#This Row],[Name / Club]],tblNow_Div2B[[Name / Club]:[Points]],5,FALSE))</f>
        <v>6</v>
      </c>
      <c r="T8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8" s="23">
        <f>IF(ISNA(VLOOKUP(tblPointScore[[#This Row],[Name / Club]],tblSthn_Div1[[Name / Club]:[Points]],5,FALSE)),0,VLOOKUP(tblPointScore[[#This Row],[Name / Club]],tblSthn_Div1[[Name / Club]:[Points]],5,FALSE))</f>
        <v>0</v>
      </c>
      <c r="V8" s="23">
        <f>IF(ISNA(VLOOKUP(tblPointScore[[#This Row],[Name / Club]],tblSthn_Div2[[Name / Club]:[Points]],5,FALSE)),0,VLOOKUP(tblPointScore[[#This Row],[Name / Club]],tblSthn_Div2[[Name / Club]:[Points]],5,FALSE))</f>
        <v>0</v>
      </c>
      <c r="W8" s="23">
        <f>IF(ISNA(VLOOKUP(tblPointScore[[#This Row],[Name / Club]],tblSthn_Div1[Name / Club],1,FALSE)),IF(ISNA(VLOOKUP(tblPointScore[[#This Row],[Name / Club]],tblSthn_Div2[Name / Club],1,FALSE)),0,3),3)</f>
        <v>0</v>
      </c>
      <c r="X8" s="23">
        <f ca="1">SUM(tblPointScore[[#This Row],[Glbn Div 1]:[Sth H Pts]])</f>
        <v>34</v>
      </c>
      <c r="Y8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8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22</v>
      </c>
      <c r="AA8" s="44" t="str">
        <f ca="1">IF(AND(tblPointScore[[#This Row],[Div 1 Pts]]&gt;0,tblPointScore[[#This Row],[Div 2 Pts]]&gt;0),"Y","N")</f>
        <v>N</v>
      </c>
      <c r="AB8" s="45" t="str">
        <f>IF(AND(tblPointScore[[#This Row],[Mac Div 1 A]]&gt;0,tblPointScore[[#This Row],[Mac Div 1 B]]&gt;0),"Y","N")</f>
        <v>N</v>
      </c>
      <c r="AC8" s="45" t="str">
        <f ca="1">IF(AND(tblPointScore[[#This Row],[Mac Div 2 A]]&gt;0,tblPointScore[[#This Row],[Mac Div 2 B]]&gt;0),"Y","N")</f>
        <v>N</v>
      </c>
      <c r="AD8" s="45" t="str">
        <f>IF(AND(tblPointScore[[#This Row],[Now Div 1 A]]&gt;0,tblPointScore[[#This Row],[Now Div 1 B]]&gt;0),"Y","N")</f>
        <v>N</v>
      </c>
      <c r="AE8" s="45" t="str">
        <f ca="1">IF(AND(tblPointScore[[#This Row],[Now Div 2 A]]&gt;0,tblPointScore[[#This Row],[Now Div 2 B]]&gt;0),"Y","N")</f>
        <v>N</v>
      </c>
      <c r="AF8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9" spans="1:32">
      <c r="A9" s="20">
        <f ca="1">CELL("row", A8)-1</f>
        <v>7</v>
      </c>
      <c r="B9" s="66" t="s">
        <v>676</v>
      </c>
      <c r="C9" s="48" t="s">
        <v>684</v>
      </c>
      <c r="D9" s="22" t="str">
        <f>CONCATENATE(tblPointScore[[#This Row],[Name]]," - ",tblPointScore[[#This Row],[Club]])</f>
        <v>Vitiello Richard - NVC</v>
      </c>
      <c r="E9" s="23">
        <f>IF(ISNA(VLOOKUP(tblPointScore[[#This Row],[Name / Club]],tblGlbn_Div1[[Name / Club]:[Points]],5,FALSE)),0,VLOOKUP(tblPointScore[[#This Row],[Name / Club]],tblGlbn_Div1[[Name / Club]:[Points]],5,FALSE))</f>
        <v>0</v>
      </c>
      <c r="F9" s="23">
        <f ca="1">IF(ISNA(VLOOKUP(tblPointScore[[#This Row],[Name / Club]],tblGlbn_Div2[[Name / Club]:[Points]],5,FALSE)),0,VLOOKUP(tblPointScore[[#This Row],[Name / Club]],tblGlbn_Div2[[Name / Club]:[Points]],5,FALSE))</f>
        <v>2</v>
      </c>
      <c r="G9" s="23">
        <f>IF(ISNA(VLOOKUP(tblPointScore[[#This Row],[Name / Club]],tblGlbn_Div1[Name / Club],1,FALSE)),IF(ISNA(VLOOKUP(tblPointScore[[#This Row],[Name / Club]],tblGlbn_Div2[Name / Club],1,FALSE)),0,3),3)</f>
        <v>3</v>
      </c>
      <c r="H9" s="23">
        <f>IF(ISNA(VLOOKUP(tblPointScore[[#This Row],[Name / Club]],tblIll_Div1[[Name / Club]:[Points]],5,FALSE)),0,VLOOKUP(tblPointScore[[#This Row],[Name / Club]],tblIll_Div1[[Name / Club]:[Points]],5,FALSE))</f>
        <v>0</v>
      </c>
      <c r="I9" s="23">
        <f ca="1">IF(ISNA(VLOOKUP(tblPointScore[[#This Row],[Name / Club]],tblIll_Div2[[Name / Club]:[Points]],5,FALSE)),0,VLOOKUP(tblPointScore[[#This Row],[Name / Club]],tblIll_Div2[[Name / Club]:[Points]],5,FALSE))</f>
        <v>0</v>
      </c>
      <c r="J9" s="23">
        <f>IF(ISNA(VLOOKUP(tblPointScore[[#This Row],[Name / Club]],tblIll_Div1[Name / Club],1,FALSE)),IF(ISNA(VLOOKUP(tblPointScore[[#This Row],[Name / Club]],tblIll_Div2[Name / Club],1,FALSE)),0,3),3)</f>
        <v>3</v>
      </c>
      <c r="K9" s="23">
        <f>IF(ISNA(VLOOKUP(tblPointScore[[#This Row],[Name / Club]],tblMac_Div1A[[Name / Club]:[Points]],5,FALSE)),0,VLOOKUP(tblPointScore[[#This Row],[Name / Club]],tblMac_Div1A[[Name / Club]:[Points]],5,FALSE))</f>
        <v>0</v>
      </c>
      <c r="L9" s="23">
        <f>IF(ISNA(VLOOKUP(tblPointScore[[#This Row],[Name / Club]],tblMac_Div1B[[Name / Club]:[Points]],5,FALSE)),0,VLOOKUP(tblPointScore[[#This Row],[Name / Club]],tblMac_Div1B[[Name / Club]:[Points]],5,FALSE))</f>
        <v>0</v>
      </c>
      <c r="M9" s="23">
        <f ca="1">IF(ISNA(VLOOKUP(tblPointScore[[#This Row],[Name / Club]],tblMac_Div2A[[Name / Club]:[Points]],5,FALSE)),0,VLOOKUP(tblPointScore[[#This Row],[Name / Club]],tblMac_Div2A[[Name / Club]:[Points]],5,FALSE))</f>
        <v>7</v>
      </c>
      <c r="N9" s="23">
        <f>IF(ISNA(VLOOKUP(tblPointScore[[#This Row],[Name / Club]],tblMac_Div2B[[Name / Club]:[Points]],5,FALSE)),0,VLOOKUP(tblPointScore[[#This Row],[Name / Club]],tblMac_Div2B[[Name / Club]:[Points]],5,FALSE))</f>
        <v>0</v>
      </c>
      <c r="O9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9" s="23">
        <f>IF(ISNA(VLOOKUP(tblPointScore[[#This Row],[Name / Club]],tblNow_Div1A[[Name / Club]:[Points]],5,FALSE)),0,VLOOKUP(tblPointScore[[#This Row],[Name / Club]],tblNow_Div1A[[Name / Club]:[Points]],5,FALSE))</f>
        <v>0</v>
      </c>
      <c r="Q9" s="23">
        <f>IF(ISNA(VLOOKUP(tblPointScore[[#This Row],[Name / Club]],tblNow_Div1B[[Name / Club]:[Points]],5,FALSE)),0,VLOOKUP(tblPointScore[[#This Row],[Name / Club]],tblNow_Div1B[[Name / Club]:[Points]],5,FALSE))</f>
        <v>0</v>
      </c>
      <c r="R9" s="23">
        <f ca="1">IF(ISNA(VLOOKUP(tblPointScore[[#This Row],[Name / Club]],tblNow_Div2A[[Name / Club]:[Points]],5,FALSE)),0,VLOOKUP(tblPointScore[[#This Row],[Name / Club]],tblNow_Div2A[[Name / Club]:[Points]],5,FALSE))</f>
        <v>8</v>
      </c>
      <c r="S9" s="23">
        <f>IF(ISNA(VLOOKUP(tblPointScore[[#This Row],[Name / Club]],tblNow_Div2B[[Name / Club]:[Points]],5,FALSE)),0,VLOOKUP(tblPointScore[[#This Row],[Name / Club]],tblNow_Div2B[[Name / Club]:[Points]],5,FALSE))</f>
        <v>0</v>
      </c>
      <c r="T9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9" s="23">
        <f>IF(ISNA(VLOOKUP(tblPointScore[[#This Row],[Name / Club]],tblSthn_Div1[[Name / Club]:[Points]],5,FALSE)),0,VLOOKUP(tblPointScore[[#This Row],[Name / Club]],tblSthn_Div1[[Name / Club]:[Points]],5,FALSE))</f>
        <v>0</v>
      </c>
      <c r="V9" s="23">
        <f>IF(ISNA(VLOOKUP(tblPointScore[[#This Row],[Name / Club]],tblSthn_Div2[[Name / Club]:[Points]],5,FALSE)),0,VLOOKUP(tblPointScore[[#This Row],[Name / Club]],tblSthn_Div2[[Name / Club]:[Points]],5,FALSE))</f>
        <v>0</v>
      </c>
      <c r="W9" s="23">
        <f>IF(ISNA(VLOOKUP(tblPointScore[[#This Row],[Name / Club]],tblSthn_Div1[Name / Club],1,FALSE)),IF(ISNA(VLOOKUP(tblPointScore[[#This Row],[Name / Club]],tblSthn_Div2[Name / Club],1,FALSE)),0,3),3)</f>
        <v>0</v>
      </c>
      <c r="X9" s="23">
        <f ca="1">SUM(tblPointScore[[#This Row],[Glbn Div 1]:[Sth H Pts]])</f>
        <v>29</v>
      </c>
      <c r="Y9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9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17</v>
      </c>
      <c r="AA9" s="44" t="str">
        <f ca="1">IF(AND(tblPointScore[[#This Row],[Div 1 Pts]]&gt;0,tblPointScore[[#This Row],[Div 2 Pts]]&gt;0),"Y","N")</f>
        <v>N</v>
      </c>
      <c r="AB9" s="45" t="str">
        <f>IF(AND(tblPointScore[[#This Row],[Mac Div 1 A]]&gt;0,tblPointScore[[#This Row],[Mac Div 1 B]]&gt;0),"Y","N")</f>
        <v>N</v>
      </c>
      <c r="AC9" s="45" t="str">
        <f ca="1">IF(AND(tblPointScore[[#This Row],[Mac Div 2 A]]&gt;0,tblPointScore[[#This Row],[Mac Div 2 B]]&gt;0),"Y","N")</f>
        <v>N</v>
      </c>
      <c r="AD9" s="45" t="str">
        <f>IF(AND(tblPointScore[[#This Row],[Now Div 1 A]]&gt;0,tblPointScore[[#This Row],[Now Div 1 B]]&gt;0),"Y","N")</f>
        <v>N</v>
      </c>
      <c r="AE9" s="45" t="str">
        <f ca="1">IF(AND(tblPointScore[[#This Row],[Now Div 2 A]]&gt;0,tblPointScore[[#This Row],[Now Div 2 B]]&gt;0),"Y","N")</f>
        <v>N</v>
      </c>
      <c r="AF9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0" spans="1:32">
      <c r="A10" s="1">
        <f ca="1">CELL("row", A9)-1</f>
        <v>8</v>
      </c>
      <c r="B10" s="7" t="s">
        <v>26</v>
      </c>
      <c r="C10" s="7" t="s">
        <v>682</v>
      </c>
      <c r="D10" s="4" t="str">
        <f>CONCATENATE(tblPointScore[[#This Row],[Name]]," - ",tblPointScore[[#This Row],[Club]])</f>
        <v>Leechburch Auwers Glen - CCC</v>
      </c>
      <c r="E10" s="1">
        <f>IF(ISNA(VLOOKUP(tblPointScore[[#This Row],[Name / Club]],tblGlbn_Div1[[Name / Club]:[Points]],5,FALSE)),0,VLOOKUP(tblPointScore[[#This Row],[Name / Club]],tblGlbn_Div1[[Name / Club]:[Points]],5,FALSE))</f>
        <v>0</v>
      </c>
      <c r="F10" s="1">
        <f ca="1">IF(ISNA(VLOOKUP(tblPointScore[[#This Row],[Name / Club]],tblGlbn_Div2[[Name / Club]:[Points]],5,FALSE)),0,VLOOKUP(tblPointScore[[#This Row],[Name / Club]],tblGlbn_Div2[[Name / Club]:[Points]],5,FALSE))</f>
        <v>0</v>
      </c>
      <c r="G10" s="1">
        <f>IF(ISNA(VLOOKUP(tblPointScore[[#This Row],[Name / Club]],tblGlbn_Div1[Name / Club],1,FALSE)),IF(ISNA(VLOOKUP(tblPointScore[[#This Row],[Name / Club]],tblGlbn_Div2[Name / Club],1,FALSE)),0,3),3)</f>
        <v>3</v>
      </c>
      <c r="H10" s="1">
        <f>IF(ISNA(VLOOKUP(tblPointScore[[#This Row],[Name / Club]],tblIll_Div1[[Name / Club]:[Points]],5,FALSE)),0,VLOOKUP(tblPointScore[[#This Row],[Name / Club]],tblIll_Div1[[Name / Club]:[Points]],5,FALSE))</f>
        <v>0</v>
      </c>
      <c r="I10" s="1">
        <f ca="1">IF(ISNA(VLOOKUP(tblPointScore[[#This Row],[Name / Club]],tblIll_Div2[[Name / Club]:[Points]],5,FALSE)),0,VLOOKUP(tblPointScore[[#This Row],[Name / Club]],tblIll_Div2[[Name / Club]:[Points]],5,FALSE))</f>
        <v>9</v>
      </c>
      <c r="J10" s="1">
        <f>IF(ISNA(VLOOKUP(tblPointScore[[#This Row],[Name / Club]],tblIll_Div1[Name / Club],1,FALSE)),IF(ISNA(VLOOKUP(tblPointScore[[#This Row],[Name / Club]],tblIll_Div2[Name / Club],1,FALSE)),0,3),3)</f>
        <v>3</v>
      </c>
      <c r="K10" s="1">
        <f>IF(ISNA(VLOOKUP(tblPointScore[[#This Row],[Name / Club]],tblMac_Div1A[[Name / Club]:[Points]],5,FALSE)),0,VLOOKUP(tblPointScore[[#This Row],[Name / Club]],tblMac_Div1A[[Name / Club]:[Points]],5,FALSE))</f>
        <v>0</v>
      </c>
      <c r="L10" s="1">
        <f>IF(ISNA(VLOOKUP(tblPointScore[[#This Row],[Name / Club]],tblMac_Div1B[[Name / Club]:[Points]],5,FALSE)),0,VLOOKUP(tblPointScore[[#This Row],[Name / Club]],tblMac_Div1B[[Name / Club]:[Points]],5,FALSE))</f>
        <v>0</v>
      </c>
      <c r="M10" s="1">
        <f ca="1">IF(ISNA(VLOOKUP(tblPointScore[[#This Row],[Name / Club]],tblMac_Div2A[[Name / Club]:[Points]],5,FALSE)),0,VLOOKUP(tblPointScore[[#This Row],[Name / Club]],tblMac_Div2A[[Name / Club]:[Points]],5,FALSE))</f>
        <v>3</v>
      </c>
      <c r="N10" s="1">
        <f>IF(ISNA(VLOOKUP(tblPointScore[[#This Row],[Name / Club]],tblMac_Div2B[[Name / Club]:[Points]],5,FALSE)),0,VLOOKUP(tblPointScore[[#This Row],[Name / Club]],tblMac_Div2B[[Name / Club]:[Points]],5,FALSE))</f>
        <v>0</v>
      </c>
      <c r="O1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10" s="1">
        <f>IF(ISNA(VLOOKUP(tblPointScore[[#This Row],[Name / Club]],tblNow_Div1A[[Name / Club]:[Points]],5,FALSE)),0,VLOOKUP(tblPointScore[[#This Row],[Name / Club]],tblNow_Div1A[[Name / Club]:[Points]],5,FALSE))</f>
        <v>0</v>
      </c>
      <c r="Q10" s="1">
        <f>IF(ISNA(VLOOKUP(tblPointScore[[#This Row],[Name / Club]],tblNow_Div1B[[Name / Club]:[Points]],5,FALSE)),0,VLOOKUP(tblPointScore[[#This Row],[Name / Club]],tblNow_Div1B[[Name / Club]:[Points]],5,FALSE))</f>
        <v>0</v>
      </c>
      <c r="R10" s="1">
        <f ca="1">IF(ISNA(VLOOKUP(tblPointScore[[#This Row],[Name / Club]],tblNow_Div2A[[Name / Club]:[Points]],5,FALSE)),0,VLOOKUP(tblPointScore[[#This Row],[Name / Club]],tblNow_Div2A[[Name / Club]:[Points]],5,FALSE))</f>
        <v>4</v>
      </c>
      <c r="S10" s="1">
        <f>IF(ISNA(VLOOKUP(tblPointScore[[#This Row],[Name / Club]],tblNow_Div2B[[Name / Club]:[Points]],5,FALSE)),0,VLOOKUP(tblPointScore[[#This Row],[Name / Club]],tblNow_Div2B[[Name / Club]:[Points]],5,FALSE))</f>
        <v>0</v>
      </c>
      <c r="T1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10" s="1">
        <f>IF(ISNA(VLOOKUP(tblPointScore[[#This Row],[Name / Club]],tblSthn_Div1[[Name / Club]:[Points]],5,FALSE)),0,VLOOKUP(tblPointScore[[#This Row],[Name / Club]],tblSthn_Div1[[Name / Club]:[Points]],5,FALSE))</f>
        <v>0</v>
      </c>
      <c r="V10" s="1">
        <f>IF(ISNA(VLOOKUP(tblPointScore[[#This Row],[Name / Club]],tblSthn_Div2[[Name / Club]:[Points]],5,FALSE)),0,VLOOKUP(tblPointScore[[#This Row],[Name / Club]],tblSthn_Div2[[Name / Club]:[Points]],5,FALSE))</f>
        <v>0</v>
      </c>
      <c r="W10" s="1">
        <f>IF(ISNA(VLOOKUP(tblPointScore[[#This Row],[Name / Club]],tblSthn_Div1[Name / Club],1,FALSE)),IF(ISNA(VLOOKUP(tblPointScore[[#This Row],[Name / Club]],tblSthn_Div2[Name / Club],1,FALSE)),0,3),3)</f>
        <v>0</v>
      </c>
      <c r="X10" s="1">
        <f ca="1">SUM(tblPointScore[[#This Row],[Glbn Div 1]:[Sth H Pts]])</f>
        <v>28</v>
      </c>
      <c r="Y1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0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16</v>
      </c>
      <c r="AA10" s="38" t="str">
        <f ca="1">IF(AND(tblPointScore[[#This Row],[Div 1 Pts]]&gt;0,tblPointScore[[#This Row],[Div 2 Pts]]&gt;0),"Y","N")</f>
        <v>N</v>
      </c>
      <c r="AB10" s="35" t="str">
        <f>IF(AND(tblPointScore[[#This Row],[Mac Div 1 A]]&gt;0,tblPointScore[[#This Row],[Mac Div 1 B]]&gt;0),"Y","N")</f>
        <v>N</v>
      </c>
      <c r="AC10" s="35" t="str">
        <f ca="1">IF(AND(tblPointScore[[#This Row],[Mac Div 2 A]]&gt;0,tblPointScore[[#This Row],[Mac Div 2 B]]&gt;0),"Y","N")</f>
        <v>N</v>
      </c>
      <c r="AD10" s="35" t="str">
        <f>IF(AND(tblPointScore[[#This Row],[Now Div 1 A]]&gt;0,tblPointScore[[#This Row],[Now Div 1 B]]&gt;0),"Y","N")</f>
        <v>N</v>
      </c>
      <c r="AE10" s="35" t="str">
        <f ca="1">IF(AND(tblPointScore[[#This Row],[Now Div 2 A]]&gt;0,tblPointScore[[#This Row],[Now Div 2 B]]&gt;0),"Y","N")</f>
        <v>N</v>
      </c>
      <c r="AF10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1" spans="1:32">
      <c r="A11" s="20">
        <f ca="1">CELL("row", A10)-1</f>
        <v>9</v>
      </c>
      <c r="B11" s="65" t="s">
        <v>696</v>
      </c>
      <c r="C11" s="43" t="s">
        <v>682</v>
      </c>
      <c r="D11" s="22" t="str">
        <f>CONCATENATE(tblPointScore[[#This Row],[Name]]," - ",tblPointScore[[#This Row],[Club]])</f>
        <v>Ward David - CCC</v>
      </c>
      <c r="E11" s="23">
        <f>IF(ISNA(VLOOKUP(tblPointScore[[#This Row],[Name / Club]],tblGlbn_Div1[[Name / Club]:[Points]],5,FALSE)),0,VLOOKUP(tblPointScore[[#This Row],[Name / Club]],tblGlbn_Div1[[Name / Club]:[Points]],5,FALSE))</f>
        <v>0</v>
      </c>
      <c r="F11" s="23">
        <f ca="1">IF(ISNA(VLOOKUP(tblPointScore[[#This Row],[Name / Club]],tblGlbn_Div2[[Name / Club]:[Points]],5,FALSE)),0,VLOOKUP(tblPointScore[[#This Row],[Name / Club]],tblGlbn_Div2[[Name / Club]:[Points]],5,FALSE))</f>
        <v>4</v>
      </c>
      <c r="G11" s="23">
        <f>IF(ISNA(VLOOKUP(tblPointScore[[#This Row],[Name / Club]],tblGlbn_Div1[Name / Club],1,FALSE)),IF(ISNA(VLOOKUP(tblPointScore[[#This Row],[Name / Club]],tblGlbn_Div2[Name / Club],1,FALSE)),0,3),3)</f>
        <v>3</v>
      </c>
      <c r="H11" s="23">
        <f>IF(ISNA(VLOOKUP(tblPointScore[[#This Row],[Name / Club]],tblIll_Div1[[Name / Club]:[Points]],5,FALSE)),0,VLOOKUP(tblPointScore[[#This Row],[Name / Club]],tblIll_Div1[[Name / Club]:[Points]],5,FALSE))</f>
        <v>0</v>
      </c>
      <c r="I11" s="23">
        <f ca="1">IF(ISNA(VLOOKUP(tblPointScore[[#This Row],[Name / Club]],tblIll_Div2[[Name / Club]:[Points]],5,FALSE)),0,VLOOKUP(tblPointScore[[#This Row],[Name / Club]],tblIll_Div2[[Name / Club]:[Points]],5,FALSE))</f>
        <v>0</v>
      </c>
      <c r="J11" s="23">
        <f>IF(ISNA(VLOOKUP(tblPointScore[[#This Row],[Name / Club]],tblIll_Div1[Name / Club],1,FALSE)),IF(ISNA(VLOOKUP(tblPointScore[[#This Row],[Name / Club]],tblIll_Div2[Name / Club],1,FALSE)),0,3),3)</f>
        <v>3</v>
      </c>
      <c r="K11" s="23">
        <f>IF(ISNA(VLOOKUP(tblPointScore[[#This Row],[Name / Club]],tblMac_Div1A[[Name / Club]:[Points]],5,FALSE)),0,VLOOKUP(tblPointScore[[#This Row],[Name / Club]],tblMac_Div1A[[Name / Club]:[Points]],5,FALSE))</f>
        <v>0</v>
      </c>
      <c r="L11" s="23">
        <f>IF(ISNA(VLOOKUP(tblPointScore[[#This Row],[Name / Club]],tblMac_Div1B[[Name / Club]:[Points]],5,FALSE)),0,VLOOKUP(tblPointScore[[#This Row],[Name / Club]],tblMac_Div1B[[Name / Club]:[Points]],5,FALSE))</f>
        <v>0</v>
      </c>
      <c r="M11" s="23">
        <f ca="1">IF(ISNA(VLOOKUP(tblPointScore[[#This Row],[Name / Club]],tblMac_Div2A[[Name / Club]:[Points]],5,FALSE)),0,VLOOKUP(tblPointScore[[#This Row],[Name / Club]],tblMac_Div2A[[Name / Club]:[Points]],5,FALSE))</f>
        <v>6</v>
      </c>
      <c r="N11" s="23">
        <f>IF(ISNA(VLOOKUP(tblPointScore[[#This Row],[Name / Club]],tblMac_Div2B[[Name / Club]:[Points]],5,FALSE)),0,VLOOKUP(tblPointScore[[#This Row],[Name / Club]],tblMac_Div2B[[Name / Club]:[Points]],5,FALSE))</f>
        <v>0</v>
      </c>
      <c r="O11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11" s="23">
        <f>IF(ISNA(VLOOKUP(tblPointScore[[#This Row],[Name / Club]],tblNow_Div1A[[Name / Club]:[Points]],5,FALSE)),0,VLOOKUP(tblPointScore[[#This Row],[Name / Club]],tblNow_Div1A[[Name / Club]:[Points]],5,FALSE))</f>
        <v>0</v>
      </c>
      <c r="Q11" s="23">
        <f>IF(ISNA(VLOOKUP(tblPointScore[[#This Row],[Name / Club]],tblNow_Div1B[[Name / Club]:[Points]],5,FALSE)),0,VLOOKUP(tblPointScore[[#This Row],[Name / Club]],tblNow_Div1B[[Name / Club]:[Points]],5,FALSE))</f>
        <v>0</v>
      </c>
      <c r="R11" s="23">
        <f ca="1">IF(ISNA(VLOOKUP(tblPointScore[[#This Row],[Name / Club]],tblNow_Div2A[[Name / Club]:[Points]],5,FALSE)),0,VLOOKUP(tblPointScore[[#This Row],[Name / Club]],tblNow_Div2A[[Name / Club]:[Points]],5,FALSE))</f>
        <v>6</v>
      </c>
      <c r="S11" s="23">
        <f>IF(ISNA(VLOOKUP(tblPointScore[[#This Row],[Name / Club]],tblNow_Div2B[[Name / Club]:[Points]],5,FALSE)),0,VLOOKUP(tblPointScore[[#This Row],[Name / Club]],tblNow_Div2B[[Name / Club]:[Points]],5,FALSE))</f>
        <v>0</v>
      </c>
      <c r="T11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11" s="23">
        <f>IF(ISNA(VLOOKUP(tblPointScore[[#This Row],[Name / Club]],tblSthn_Div1[[Name / Club]:[Points]],5,FALSE)),0,VLOOKUP(tblPointScore[[#This Row],[Name / Club]],tblSthn_Div1[[Name / Club]:[Points]],5,FALSE))</f>
        <v>0</v>
      </c>
      <c r="V11" s="23">
        <f>IF(ISNA(VLOOKUP(tblPointScore[[#This Row],[Name / Club]],tblSthn_Div2[[Name / Club]:[Points]],5,FALSE)),0,VLOOKUP(tblPointScore[[#This Row],[Name / Club]],tblSthn_Div2[[Name / Club]:[Points]],5,FALSE))</f>
        <v>0</v>
      </c>
      <c r="W11" s="23">
        <f>IF(ISNA(VLOOKUP(tblPointScore[[#This Row],[Name / Club]],tblSthn_Div1[Name / Club],1,FALSE)),IF(ISNA(VLOOKUP(tblPointScore[[#This Row],[Name / Club]],tblSthn_Div2[Name / Club],1,FALSE)),0,3),3)</f>
        <v>0</v>
      </c>
      <c r="X11" s="23">
        <f ca="1">SUM(tblPointScore[[#This Row],[Glbn Div 1]:[Sth H Pts]])</f>
        <v>28</v>
      </c>
      <c r="Y11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1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16</v>
      </c>
      <c r="AA11" s="44" t="str">
        <f ca="1">IF(AND(tblPointScore[[#This Row],[Div 1 Pts]]&gt;0,tblPointScore[[#This Row],[Div 2 Pts]]&gt;0),"Y","N")</f>
        <v>N</v>
      </c>
      <c r="AB11" s="45" t="str">
        <f>IF(AND(tblPointScore[[#This Row],[Mac Div 1 A]]&gt;0,tblPointScore[[#This Row],[Mac Div 1 B]]&gt;0),"Y","N")</f>
        <v>N</v>
      </c>
      <c r="AC11" s="45" t="str">
        <f ca="1">IF(AND(tblPointScore[[#This Row],[Mac Div 2 A]]&gt;0,tblPointScore[[#This Row],[Mac Div 2 B]]&gt;0),"Y","N")</f>
        <v>N</v>
      </c>
      <c r="AD11" s="45" t="str">
        <f>IF(AND(tblPointScore[[#This Row],[Now Div 1 A]]&gt;0,tblPointScore[[#This Row],[Now Div 1 B]]&gt;0),"Y","N")</f>
        <v>N</v>
      </c>
      <c r="AE11" s="45" t="str">
        <f ca="1">IF(AND(tblPointScore[[#This Row],[Now Div 2 A]]&gt;0,tblPointScore[[#This Row],[Now Div 2 B]]&gt;0),"Y","N")</f>
        <v>N</v>
      </c>
      <c r="AF11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2" spans="1:32">
      <c r="A12" s="1">
        <f ca="1">CELL("row", A11)-1</f>
        <v>10</v>
      </c>
      <c r="B12" s="7" t="s">
        <v>358</v>
      </c>
      <c r="C12" s="7" t="s">
        <v>684</v>
      </c>
      <c r="D12" s="4" t="str">
        <f>CONCATENATE(tblPointScore[[#This Row],[Name]]," - ",tblPointScore[[#This Row],[Club]])</f>
        <v>Johns Nick - NVC</v>
      </c>
      <c r="E12" s="1">
        <f ca="1">IF(ISNA(VLOOKUP(tblPointScore[[#This Row],[Name / Club]],tblGlbn_Div1[[Name / Club]:[Points]],5,FALSE)),0,VLOOKUP(tblPointScore[[#This Row],[Name / Club]],tblGlbn_Div1[[Name / Club]:[Points]],5,FALSE))</f>
        <v>8</v>
      </c>
      <c r="F12" s="9">
        <f>IF(ISNA(VLOOKUP(tblPointScore[[#This Row],[Name / Club]],tblGlbn_Div2[[Name / Club]:[Points]],5,FALSE)),0,VLOOKUP(tblPointScore[[#This Row],[Name / Club]],tblGlbn_Div2[[Name / Club]:[Points]],5,FALSE))</f>
        <v>0</v>
      </c>
      <c r="G12" s="9">
        <f>IF(ISNA(VLOOKUP(tblPointScore[[#This Row],[Name / Club]],tblGlbn_Div1[Name / Club],1,FALSE)),IF(ISNA(VLOOKUP(tblPointScore[[#This Row],[Name / Club]],tblGlbn_Div2[Name / Club],1,FALSE)),0,3),3)</f>
        <v>3</v>
      </c>
      <c r="H12" s="1">
        <f>IF(ISNA(VLOOKUP(tblPointScore[[#This Row],[Name / Club]],tblIll_Div1[[Name / Club]:[Points]],5,FALSE)),0,VLOOKUP(tblPointScore[[#This Row],[Name / Club]],tblIll_Div1[[Name / Club]:[Points]],5,FALSE))</f>
        <v>0</v>
      </c>
      <c r="I12" s="1">
        <f>IF(ISNA(VLOOKUP(tblPointScore[[#This Row],[Name / Club]],tblIll_Div2[[Name / Club]:[Points]],5,FALSE)),0,VLOOKUP(tblPointScore[[#This Row],[Name / Club]],tblIll_Div2[[Name / Club]:[Points]],5,FALSE))</f>
        <v>0</v>
      </c>
      <c r="J12" s="1">
        <f>IF(ISNA(VLOOKUP(tblPointScore[[#This Row],[Name / Club]],tblIll_Div1[Name / Club],1,FALSE)),IF(ISNA(VLOOKUP(tblPointScore[[#This Row],[Name / Club]],tblIll_Div2[Name / Club],1,FALSE)),0,3),3)</f>
        <v>0</v>
      </c>
      <c r="K12" s="1">
        <f>IF(ISNA(VLOOKUP(tblPointScore[[#This Row],[Name / Club]],tblMac_Div1A[[Name / Club]:[Points]],5,FALSE)),0,VLOOKUP(tblPointScore[[#This Row],[Name / Club]],tblMac_Div1A[[Name / Club]:[Points]],5,FALSE))</f>
        <v>0</v>
      </c>
      <c r="L12" s="1">
        <f ca="1">IF(ISNA(VLOOKUP(tblPointScore[[#This Row],[Name / Club]],tblMac_Div1B[[Name / Club]:[Points]],5,FALSE)),0,VLOOKUP(tblPointScore[[#This Row],[Name / Club]],tblMac_Div1B[[Name / Club]:[Points]],5,FALSE))</f>
        <v>10</v>
      </c>
      <c r="M12" s="1">
        <f>IF(ISNA(VLOOKUP(tblPointScore[[#This Row],[Name / Club]],tblMac_Div2A[[Name / Club]:[Points]],5,FALSE)),0,VLOOKUP(tblPointScore[[#This Row],[Name / Club]],tblMac_Div2A[[Name / Club]:[Points]],5,FALSE))</f>
        <v>0</v>
      </c>
      <c r="N12" s="1">
        <f>IF(ISNA(VLOOKUP(tblPointScore[[#This Row],[Name / Club]],tblMac_Div2B[[Name / Club]:[Points]],5,FALSE)),0,VLOOKUP(tblPointScore[[#This Row],[Name / Club]],tblMac_Div2B[[Name / Club]:[Points]],5,FALSE))</f>
        <v>0</v>
      </c>
      <c r="O1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12" s="1">
        <f ca="1">IF(ISNA(VLOOKUP(tblPointScore[[#This Row],[Name / Club]],tblNow_Div1A[[Name / Club]:[Points]],5,FALSE)),0,VLOOKUP(tblPointScore[[#This Row],[Name / Club]],tblNow_Div1A[[Name / Club]:[Points]],5,FALSE))</f>
        <v>0</v>
      </c>
      <c r="Q12" s="1">
        <f>IF(ISNA(VLOOKUP(tblPointScore[[#This Row],[Name / Club]],tblNow_Div1B[[Name / Club]:[Points]],5,FALSE)),0,VLOOKUP(tblPointScore[[#This Row],[Name / Club]],tblNow_Div1B[[Name / Club]:[Points]],5,FALSE))</f>
        <v>0</v>
      </c>
      <c r="R12" s="1">
        <f>IF(ISNA(VLOOKUP(tblPointScore[[#This Row],[Name / Club]],tblNow_Div2A[[Name / Club]:[Points]],5,FALSE)),0,VLOOKUP(tblPointScore[[#This Row],[Name / Club]],tblNow_Div2A[[Name / Club]:[Points]],5,FALSE))</f>
        <v>0</v>
      </c>
      <c r="S12" s="1">
        <f>IF(ISNA(VLOOKUP(tblPointScore[[#This Row],[Name / Club]],tblNow_Div2B[[Name / Club]:[Points]],5,FALSE)),0,VLOOKUP(tblPointScore[[#This Row],[Name / Club]],tblNow_Div2B[[Name / Club]:[Points]],5,FALSE))</f>
        <v>0</v>
      </c>
      <c r="T1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12" s="1">
        <f>IF(ISNA(VLOOKUP(tblPointScore[[#This Row],[Name / Club]],tblSthn_Div1[[Name / Club]:[Points]],5,FALSE)),0,VLOOKUP(tblPointScore[[#This Row],[Name / Club]],tblSthn_Div1[[Name / Club]:[Points]],5,FALSE))</f>
        <v>0</v>
      </c>
      <c r="V12" s="1">
        <f>IF(ISNA(VLOOKUP(tblPointScore[[#This Row],[Name / Club]],tblSthn_Div2[[Name / Club]:[Points]],5,FALSE)),0,VLOOKUP(tblPointScore[[#This Row],[Name / Club]],tblSthn_Div2[[Name / Club]:[Points]],5,FALSE))</f>
        <v>0</v>
      </c>
      <c r="W12" s="1">
        <f>IF(ISNA(VLOOKUP(tblPointScore[[#This Row],[Name / Club]],tblSthn_Div1[Name / Club],1,FALSE)),IF(ISNA(VLOOKUP(tblPointScore[[#This Row],[Name / Club]],tblSthn_Div2[Name / Club],1,FALSE)),0,3),3)</f>
        <v>0</v>
      </c>
      <c r="X12" s="9">
        <f ca="1">SUM(tblPointScore[[#This Row],[Glbn Div 1]:[Sth H Pts]])</f>
        <v>27</v>
      </c>
      <c r="Y12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18</v>
      </c>
      <c r="Z1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2" s="38" t="str">
        <f ca="1">IF(AND(tblPointScore[[#This Row],[Div 1 Pts]]&gt;0,tblPointScore[[#This Row],[Div 2 Pts]]&gt;0),"Y","N")</f>
        <v>N</v>
      </c>
      <c r="AB12" s="35" t="str">
        <f ca="1">IF(AND(tblPointScore[[#This Row],[Mac Div 1 A]]&gt;0,tblPointScore[[#This Row],[Mac Div 1 B]]&gt;0),"Y","N")</f>
        <v>N</v>
      </c>
      <c r="AC12" s="35" t="str">
        <f>IF(AND(tblPointScore[[#This Row],[Mac Div 2 A]]&gt;0,tblPointScore[[#This Row],[Mac Div 2 B]]&gt;0),"Y","N")</f>
        <v>N</v>
      </c>
      <c r="AD12" s="35" t="str">
        <f ca="1">IF(AND(tblPointScore[[#This Row],[Now Div 1 A]]&gt;0,tblPointScore[[#This Row],[Now Div 1 B]]&gt;0),"Y","N")</f>
        <v>N</v>
      </c>
      <c r="AE12" s="35" t="str">
        <f>IF(AND(tblPointScore[[#This Row],[Now Div 2 A]]&gt;0,tblPointScore[[#This Row],[Now Div 2 B]]&gt;0),"Y","N")</f>
        <v>N</v>
      </c>
      <c r="AF12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3" spans="1:32">
      <c r="A13" s="20">
        <f ca="1">CELL("row", A12)-1</f>
        <v>11</v>
      </c>
      <c r="B13" s="48" t="s">
        <v>639</v>
      </c>
      <c r="C13" s="49" t="s">
        <v>684</v>
      </c>
      <c r="D13" s="22" t="str">
        <f>CONCATENATE(tblPointScore[[#This Row],[Name]]," - ",tblPointScore[[#This Row],[Club]])</f>
        <v>Astley Mark - NVC</v>
      </c>
      <c r="E13" s="23">
        <f ca="1">IF(ISNA(VLOOKUP(tblPointScore[[#This Row],[Name / Club]],tblGlbn_Div1[[Name / Club]:[Points]],5,FALSE)),0,VLOOKUP(tblPointScore[[#This Row],[Name / Club]],tblGlbn_Div1[[Name / Club]:[Points]],5,FALSE))</f>
        <v>7</v>
      </c>
      <c r="F13" s="23">
        <f>IF(ISNA(VLOOKUP(tblPointScore[[#This Row],[Name / Club]],tblGlbn_Div2[[Name / Club]:[Points]],5,FALSE)),0,VLOOKUP(tblPointScore[[#This Row],[Name / Club]],tblGlbn_Div2[[Name / Club]:[Points]],5,FALSE))</f>
        <v>0</v>
      </c>
      <c r="G13" s="23">
        <f>IF(ISNA(VLOOKUP(tblPointScore[[#This Row],[Name / Club]],tblGlbn_Div1[Name / Club],1,FALSE)),IF(ISNA(VLOOKUP(tblPointScore[[#This Row],[Name / Club]],tblGlbn_Div2[Name / Club],1,FALSE)),0,3),3)</f>
        <v>3</v>
      </c>
      <c r="H13" s="23">
        <f ca="1">IF(ISNA(VLOOKUP(tblPointScore[[#This Row],[Name / Club]],tblIll_Div1[[Name / Club]:[Points]],5,FALSE)),0,VLOOKUP(tblPointScore[[#This Row],[Name / Club]],tblIll_Div1[[Name / Club]:[Points]],5,FALSE))</f>
        <v>0</v>
      </c>
      <c r="I13" s="23">
        <f>IF(ISNA(VLOOKUP(tblPointScore[[#This Row],[Name / Club]],tblIll_Div2[[Name / Club]:[Points]],5,FALSE)),0,VLOOKUP(tblPointScore[[#This Row],[Name / Club]],tblIll_Div2[[Name / Club]:[Points]],5,FALSE))</f>
        <v>0</v>
      </c>
      <c r="J13" s="23">
        <f>IF(ISNA(VLOOKUP(tblPointScore[[#This Row],[Name / Club]],tblIll_Div1[Name / Club],1,FALSE)),IF(ISNA(VLOOKUP(tblPointScore[[#This Row],[Name / Club]],tblIll_Div2[Name / Club],1,FALSE)),0,3),3)</f>
        <v>3</v>
      </c>
      <c r="K13" s="23">
        <f>IF(ISNA(VLOOKUP(tblPointScore[[#This Row],[Name / Club]],tblMac_Div1A[[Name / Club]:[Points]],5,FALSE)),0,VLOOKUP(tblPointScore[[#This Row],[Name / Club]],tblMac_Div1A[[Name / Club]:[Points]],5,FALSE))</f>
        <v>0</v>
      </c>
      <c r="L13" s="23">
        <f>IF(ISNA(VLOOKUP(tblPointScore[[#This Row],[Name / Club]],tblMac_Div1B[[Name / Club]:[Points]],5,FALSE)),0,VLOOKUP(tblPointScore[[#This Row],[Name / Club]],tblMac_Div1B[[Name / Club]:[Points]],5,FALSE))</f>
        <v>0</v>
      </c>
      <c r="M13" s="23">
        <f>IF(ISNA(VLOOKUP(tblPointScore[[#This Row],[Name / Club]],tblMac_Div2A[[Name / Club]:[Points]],5,FALSE)),0,VLOOKUP(tblPointScore[[#This Row],[Name / Club]],tblMac_Div2A[[Name / Club]:[Points]],5,FALSE))</f>
        <v>0</v>
      </c>
      <c r="N13" s="23">
        <f>IF(ISNA(VLOOKUP(tblPointScore[[#This Row],[Name / Club]],tblMac_Div2B[[Name / Club]:[Points]],5,FALSE)),0,VLOOKUP(tblPointScore[[#This Row],[Name / Club]],tblMac_Div2B[[Name / Club]:[Points]],5,FALSE))</f>
        <v>0</v>
      </c>
      <c r="O13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3" s="23">
        <f>IF(ISNA(VLOOKUP(tblPointScore[[#This Row],[Name / Club]],tblNow_Div1A[[Name / Club]:[Points]],5,FALSE)),0,VLOOKUP(tblPointScore[[#This Row],[Name / Club]],tblNow_Div1A[[Name / Club]:[Points]],5,FALSE))</f>
        <v>0</v>
      </c>
      <c r="Q13" s="23">
        <f ca="1">IF(ISNA(VLOOKUP(tblPointScore[[#This Row],[Name / Club]],tblNow_Div1B[[Name / Club]:[Points]],5,FALSE)),0,VLOOKUP(tblPointScore[[#This Row],[Name / Club]],tblNow_Div1B[[Name / Club]:[Points]],5,FALSE))</f>
        <v>9</v>
      </c>
      <c r="R13" s="23">
        <f>IF(ISNA(VLOOKUP(tblPointScore[[#This Row],[Name / Club]],tblNow_Div2A[[Name / Club]:[Points]],5,FALSE)),0,VLOOKUP(tblPointScore[[#This Row],[Name / Club]],tblNow_Div2A[[Name / Club]:[Points]],5,FALSE))</f>
        <v>0</v>
      </c>
      <c r="S13" s="23">
        <f>IF(ISNA(VLOOKUP(tblPointScore[[#This Row],[Name / Club]],tblNow_Div2B[[Name / Club]:[Points]],5,FALSE)),0,VLOOKUP(tblPointScore[[#This Row],[Name / Club]],tblNow_Div2B[[Name / Club]:[Points]],5,FALSE))</f>
        <v>0</v>
      </c>
      <c r="T13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13" s="23">
        <f>IF(ISNA(VLOOKUP(tblPointScore[[#This Row],[Name / Club]],tblSthn_Div1[[Name / Club]:[Points]],5,FALSE)),0,VLOOKUP(tblPointScore[[#This Row],[Name / Club]],tblSthn_Div1[[Name / Club]:[Points]],5,FALSE))</f>
        <v>0</v>
      </c>
      <c r="V13" s="23">
        <f>IF(ISNA(VLOOKUP(tblPointScore[[#This Row],[Name / Club]],tblSthn_Div2[[Name / Club]:[Points]],5,FALSE)),0,VLOOKUP(tblPointScore[[#This Row],[Name / Club]],tblSthn_Div2[[Name / Club]:[Points]],5,FALSE))</f>
        <v>0</v>
      </c>
      <c r="W13" s="23">
        <f>IF(ISNA(VLOOKUP(tblPointScore[[#This Row],[Name / Club]],tblSthn_Div1[Name / Club],1,FALSE)),IF(ISNA(VLOOKUP(tblPointScore[[#This Row],[Name / Club]],tblSthn_Div2[Name / Club],1,FALSE)),0,3),3)</f>
        <v>0</v>
      </c>
      <c r="X13" s="23">
        <f ca="1">SUM(tblPointScore[[#This Row],[Glbn Div 1]:[Sth H Pts]])</f>
        <v>25</v>
      </c>
      <c r="Y13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16</v>
      </c>
      <c r="Z13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3" s="44" t="str">
        <f ca="1">IF(AND(tblPointScore[[#This Row],[Div 1 Pts]]&gt;0,tblPointScore[[#This Row],[Div 2 Pts]]&gt;0),"Y","N")</f>
        <v>N</v>
      </c>
      <c r="AB13" s="45" t="str">
        <f>IF(AND(tblPointScore[[#This Row],[Mac Div 1 A]]&gt;0,tblPointScore[[#This Row],[Mac Div 1 B]]&gt;0),"Y","N")</f>
        <v>N</v>
      </c>
      <c r="AC13" s="45" t="str">
        <f>IF(AND(tblPointScore[[#This Row],[Mac Div 2 A]]&gt;0,tblPointScore[[#This Row],[Mac Div 2 B]]&gt;0),"Y","N")</f>
        <v>N</v>
      </c>
      <c r="AD13" s="45" t="str">
        <f ca="1">IF(AND(tblPointScore[[#This Row],[Now Div 1 A]]&gt;0,tblPointScore[[#This Row],[Now Div 1 B]]&gt;0),"Y","N")</f>
        <v>N</v>
      </c>
      <c r="AE13" s="45" t="str">
        <f>IF(AND(tblPointScore[[#This Row],[Now Div 2 A]]&gt;0,tblPointScore[[#This Row],[Now Div 2 B]]&gt;0),"Y","N")</f>
        <v>N</v>
      </c>
      <c r="AF13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4" spans="1:32">
      <c r="A14" s="20">
        <f ca="1">CELL("row", A13)-1</f>
        <v>12</v>
      </c>
      <c r="B14" s="43" t="s">
        <v>619</v>
      </c>
      <c r="C14" s="43" t="s">
        <v>681</v>
      </c>
      <c r="D14" s="22" t="str">
        <f>CONCATENATE(tblPointScore[[#This Row],[Name]]," - ",tblPointScore[[#This Row],[Club]])</f>
        <v>Emmerton Callum - GCC</v>
      </c>
      <c r="E14" s="23">
        <f ca="1">IF(ISNA(VLOOKUP(tblPointScore[[#This Row],[Name / Club]],tblGlbn_Div1[[Name / Club]:[Points]],5,FALSE)),0,VLOOKUP(tblPointScore[[#This Row],[Name / Club]],tblGlbn_Div1[[Name / Club]:[Points]],5,FALSE))</f>
        <v>0</v>
      </c>
      <c r="F14" s="23">
        <f>IF(ISNA(VLOOKUP(tblPointScore[[#This Row],[Name / Club]],tblGlbn_Div2[[Name / Club]:[Points]],5,FALSE)),0,VLOOKUP(tblPointScore[[#This Row],[Name / Club]],tblGlbn_Div2[[Name / Club]:[Points]],5,FALSE))</f>
        <v>0</v>
      </c>
      <c r="G14" s="23">
        <f>IF(ISNA(VLOOKUP(tblPointScore[[#This Row],[Name / Club]],tblGlbn_Div1[Name / Club],1,FALSE)),IF(ISNA(VLOOKUP(tblPointScore[[#This Row],[Name / Club]],tblGlbn_Div2[Name / Club],1,FALSE)),0,3),3)</f>
        <v>3</v>
      </c>
      <c r="H14" s="23">
        <f ca="1">IF(ISNA(VLOOKUP(tblPointScore[[#This Row],[Name / Club]],tblIll_Div1[[Name / Club]:[Points]],5,FALSE)),0,VLOOKUP(tblPointScore[[#This Row],[Name / Club]],tblIll_Div1[[Name / Club]:[Points]],5,FALSE))</f>
        <v>0</v>
      </c>
      <c r="I14" s="23">
        <f>IF(ISNA(VLOOKUP(tblPointScore[[#This Row],[Name / Club]],tblIll_Div2[[Name / Club]:[Points]],5,FALSE)),0,VLOOKUP(tblPointScore[[#This Row],[Name / Club]],tblIll_Div2[[Name / Club]:[Points]],5,FALSE))</f>
        <v>0</v>
      </c>
      <c r="J14" s="23">
        <f>IF(ISNA(VLOOKUP(tblPointScore[[#This Row],[Name / Club]],tblIll_Div1[Name / Club],1,FALSE)),IF(ISNA(VLOOKUP(tblPointScore[[#This Row],[Name / Club]],tblIll_Div2[Name / Club],1,FALSE)),0,3),3)</f>
        <v>3</v>
      </c>
      <c r="K14" s="23">
        <f ca="1">IF(ISNA(VLOOKUP(tblPointScore[[#This Row],[Name / Club]],tblMac_Div1A[[Name / Club]:[Points]],5,FALSE)),0,VLOOKUP(tblPointScore[[#This Row],[Name / Club]],tblMac_Div1A[[Name / Club]:[Points]],5,FALSE))</f>
        <v>7</v>
      </c>
      <c r="L14" s="23">
        <f>IF(ISNA(VLOOKUP(tblPointScore[[#This Row],[Name / Club]],tblMac_Div1B[[Name / Club]:[Points]],5,FALSE)),0,VLOOKUP(tblPointScore[[#This Row],[Name / Club]],tblMac_Div1B[[Name / Club]:[Points]],5,FALSE))</f>
        <v>0</v>
      </c>
      <c r="M14" s="23">
        <f>IF(ISNA(VLOOKUP(tblPointScore[[#This Row],[Name / Club]],tblMac_Div2A[[Name / Club]:[Points]],5,FALSE)),0,VLOOKUP(tblPointScore[[#This Row],[Name / Club]],tblMac_Div2A[[Name / Club]:[Points]],5,FALSE))</f>
        <v>0</v>
      </c>
      <c r="N14" s="23">
        <f>IF(ISNA(VLOOKUP(tblPointScore[[#This Row],[Name / Club]],tblMac_Div2B[[Name / Club]:[Points]],5,FALSE)),0,VLOOKUP(tblPointScore[[#This Row],[Name / Club]],tblMac_Div2B[[Name / Club]:[Points]],5,FALSE))</f>
        <v>0</v>
      </c>
      <c r="O14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14" s="23">
        <f ca="1">IF(ISNA(VLOOKUP(tblPointScore[[#This Row],[Name / Club]],tblNow_Div1A[[Name / Club]:[Points]],5,FALSE)),0,VLOOKUP(tblPointScore[[#This Row],[Name / Club]],tblNow_Div1A[[Name / Club]:[Points]],5,FALSE))</f>
        <v>6</v>
      </c>
      <c r="Q14" s="23">
        <f>IF(ISNA(VLOOKUP(tblPointScore[[#This Row],[Name / Club]],tblNow_Div1B[[Name / Club]:[Points]],5,FALSE)),0,VLOOKUP(tblPointScore[[#This Row],[Name / Club]],tblNow_Div1B[[Name / Club]:[Points]],5,FALSE))</f>
        <v>0</v>
      </c>
      <c r="R14" s="23">
        <f>IF(ISNA(VLOOKUP(tblPointScore[[#This Row],[Name / Club]],tblNow_Div2A[[Name / Club]:[Points]],5,FALSE)),0,VLOOKUP(tblPointScore[[#This Row],[Name / Club]],tblNow_Div2A[[Name / Club]:[Points]],5,FALSE))</f>
        <v>0</v>
      </c>
      <c r="S14" s="23">
        <f>IF(ISNA(VLOOKUP(tblPointScore[[#This Row],[Name / Club]],tblNow_Div2B[[Name / Club]:[Points]],5,FALSE)),0,VLOOKUP(tblPointScore[[#This Row],[Name / Club]],tblNow_Div2B[[Name / Club]:[Points]],5,FALSE))</f>
        <v>0</v>
      </c>
      <c r="T14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14" s="23">
        <f>IF(ISNA(VLOOKUP(tblPointScore[[#This Row],[Name / Club]],tblSthn_Div1[[Name / Club]:[Points]],5,FALSE)),0,VLOOKUP(tblPointScore[[#This Row],[Name / Club]],tblSthn_Div1[[Name / Club]:[Points]],5,FALSE))</f>
        <v>0</v>
      </c>
      <c r="V14" s="23">
        <f>IF(ISNA(VLOOKUP(tblPointScore[[#This Row],[Name / Club]],tblSthn_Div2[[Name / Club]:[Points]],5,FALSE)),0,VLOOKUP(tblPointScore[[#This Row],[Name / Club]],tblSthn_Div2[[Name / Club]:[Points]],5,FALSE))</f>
        <v>0</v>
      </c>
      <c r="W14" s="23">
        <f>IF(ISNA(VLOOKUP(tblPointScore[[#This Row],[Name / Club]],tblSthn_Div1[Name / Club],1,FALSE)),IF(ISNA(VLOOKUP(tblPointScore[[#This Row],[Name / Club]],tblSthn_Div2[Name / Club],1,FALSE)),0,3),3)</f>
        <v>0</v>
      </c>
      <c r="X14" s="23">
        <f ca="1">SUM(tblPointScore[[#This Row],[Glbn Div 1]:[Sth H Pts]])</f>
        <v>25</v>
      </c>
      <c r="Y14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13</v>
      </c>
      <c r="Z14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4" s="44" t="str">
        <f ca="1">IF(AND(tblPointScore[[#This Row],[Div 1 Pts]]&gt;0,tblPointScore[[#This Row],[Div 2 Pts]]&gt;0),"Y","N")</f>
        <v>N</v>
      </c>
      <c r="AB14" s="45" t="str">
        <f ca="1">IF(AND(tblPointScore[[#This Row],[Mac Div 1 A]]&gt;0,tblPointScore[[#This Row],[Mac Div 1 B]]&gt;0),"Y","N")</f>
        <v>N</v>
      </c>
      <c r="AC14" s="45" t="str">
        <f>IF(AND(tblPointScore[[#This Row],[Mac Div 2 A]]&gt;0,tblPointScore[[#This Row],[Mac Div 2 B]]&gt;0),"Y","N")</f>
        <v>N</v>
      </c>
      <c r="AD14" s="45" t="str">
        <f ca="1">IF(AND(tblPointScore[[#This Row],[Now Div 1 A]]&gt;0,tblPointScore[[#This Row],[Now Div 1 B]]&gt;0),"Y","N")</f>
        <v>N</v>
      </c>
      <c r="AE14" s="45" t="str">
        <f>IF(AND(tblPointScore[[#This Row],[Now Div 2 A]]&gt;0,tblPointScore[[#This Row],[Now Div 2 B]]&gt;0),"Y","N")</f>
        <v>N</v>
      </c>
      <c r="AF14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5" spans="1:32">
      <c r="A15" s="1">
        <f ca="1">CELL("row", A14)-1</f>
        <v>13</v>
      </c>
      <c r="B15" s="7" t="s">
        <v>223</v>
      </c>
      <c r="C15" s="7" t="s">
        <v>682</v>
      </c>
      <c r="D15" s="4" t="str">
        <f>CONCATENATE(tblPointScore[[#This Row],[Name]]," - ",tblPointScore[[#This Row],[Club]])</f>
        <v>Kourembes Jimmy - CCC</v>
      </c>
      <c r="E15" s="1">
        <f ca="1">IF(ISNA(VLOOKUP(tblPointScore[[#This Row],[Name / Club]],tblGlbn_Div1[[Name / Club]:[Points]],5,FALSE)),0,VLOOKUP(tblPointScore[[#This Row],[Name / Club]],tblGlbn_Div1[[Name / Club]:[Points]],5,FALSE))</f>
        <v>0</v>
      </c>
      <c r="F15" s="1">
        <f>IF(ISNA(VLOOKUP(tblPointScore[[#This Row],[Name / Club]],tblGlbn_Div2[[Name / Club]:[Points]],5,FALSE)),0,VLOOKUP(tblPointScore[[#This Row],[Name / Club]],tblGlbn_Div2[[Name / Club]:[Points]],5,FALSE))</f>
        <v>0</v>
      </c>
      <c r="G15" s="1">
        <f>IF(ISNA(VLOOKUP(tblPointScore[[#This Row],[Name / Club]],tblGlbn_Div1[Name / Club],1,FALSE)),IF(ISNA(VLOOKUP(tblPointScore[[#This Row],[Name / Club]],tblGlbn_Div2[Name / Club],1,FALSE)),0,3),3)</f>
        <v>3</v>
      </c>
      <c r="H15" s="1">
        <f ca="1">IF(ISNA(VLOOKUP(tblPointScore[[#This Row],[Name / Club]],tblIll_Div1[[Name / Club]:[Points]],5,FALSE)),0,VLOOKUP(tblPointScore[[#This Row],[Name / Club]],tblIll_Div1[[Name / Club]:[Points]],5,FALSE))</f>
        <v>8</v>
      </c>
      <c r="I15" s="1">
        <f>IF(ISNA(VLOOKUP(tblPointScore[[#This Row],[Name / Club]],tblIll_Div2[[Name / Club]:[Points]],5,FALSE)),0,VLOOKUP(tblPointScore[[#This Row],[Name / Club]],tblIll_Div2[[Name / Club]:[Points]],5,FALSE))</f>
        <v>0</v>
      </c>
      <c r="J15" s="1">
        <f>IF(ISNA(VLOOKUP(tblPointScore[[#This Row],[Name / Club]],tblIll_Div1[Name / Club],1,FALSE)),IF(ISNA(VLOOKUP(tblPointScore[[#This Row],[Name / Club]],tblIll_Div2[Name / Club],1,FALSE)),0,3),3)</f>
        <v>3</v>
      </c>
      <c r="K15" s="1">
        <f>IF(ISNA(VLOOKUP(tblPointScore[[#This Row],[Name / Club]],tblMac_Div1A[[Name / Club]:[Points]],5,FALSE)),0,VLOOKUP(tblPointScore[[#This Row],[Name / Club]],tblMac_Div1A[[Name / Club]:[Points]],5,FALSE))</f>
        <v>0</v>
      </c>
      <c r="L15" s="1">
        <f ca="1">IF(ISNA(VLOOKUP(tblPointScore[[#This Row],[Name / Club]],tblMac_Div1B[[Name / Club]:[Points]],5,FALSE)),0,VLOOKUP(tblPointScore[[#This Row],[Name / Club]],tblMac_Div1B[[Name / Club]:[Points]],5,FALSE))</f>
        <v>4</v>
      </c>
      <c r="M15" s="1">
        <f>IF(ISNA(VLOOKUP(tblPointScore[[#This Row],[Name / Club]],tblMac_Div2A[[Name / Club]:[Points]],5,FALSE)),0,VLOOKUP(tblPointScore[[#This Row],[Name / Club]],tblMac_Div2A[[Name / Club]:[Points]],5,FALSE))</f>
        <v>0</v>
      </c>
      <c r="N15" s="1">
        <f>IF(ISNA(VLOOKUP(tblPointScore[[#This Row],[Name / Club]],tblMac_Div2B[[Name / Club]:[Points]],5,FALSE)),0,VLOOKUP(tblPointScore[[#This Row],[Name / Club]],tblMac_Div2B[[Name / Club]:[Points]],5,FALSE))</f>
        <v>0</v>
      </c>
      <c r="O1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15" s="1">
        <f>IF(ISNA(VLOOKUP(tblPointScore[[#This Row],[Name / Club]],tblNow_Div1A[[Name / Club]:[Points]],5,FALSE)),0,VLOOKUP(tblPointScore[[#This Row],[Name / Club]],tblNow_Div1A[[Name / Club]:[Points]],5,FALSE))</f>
        <v>0</v>
      </c>
      <c r="Q15" s="1">
        <f ca="1">IF(ISNA(VLOOKUP(tblPointScore[[#This Row],[Name / Club]],tblNow_Div1B[[Name / Club]:[Points]],5,FALSE)),0,VLOOKUP(tblPointScore[[#This Row],[Name / Club]],tblNow_Div1B[[Name / Club]:[Points]],5,FALSE))</f>
        <v>0</v>
      </c>
      <c r="R15" s="1">
        <f>IF(ISNA(VLOOKUP(tblPointScore[[#This Row],[Name / Club]],tblNow_Div2A[[Name / Club]:[Points]],5,FALSE)),0,VLOOKUP(tblPointScore[[#This Row],[Name / Club]],tblNow_Div2A[[Name / Club]:[Points]],5,FALSE))</f>
        <v>0</v>
      </c>
      <c r="S15" s="1">
        <f>IF(ISNA(VLOOKUP(tblPointScore[[#This Row],[Name / Club]],tblNow_Div2B[[Name / Club]:[Points]],5,FALSE)),0,VLOOKUP(tblPointScore[[#This Row],[Name / Club]],tblNow_Div2B[[Name / Club]:[Points]],5,FALSE))</f>
        <v>0</v>
      </c>
      <c r="T1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15" s="1">
        <f>IF(ISNA(VLOOKUP(tblPointScore[[#This Row],[Name / Club]],tblSthn_Div1[[Name / Club]:[Points]],5,FALSE)),0,VLOOKUP(tblPointScore[[#This Row],[Name / Club]],tblSthn_Div1[[Name / Club]:[Points]],5,FALSE))</f>
        <v>0</v>
      </c>
      <c r="V15" s="1">
        <f>IF(ISNA(VLOOKUP(tblPointScore[[#This Row],[Name / Club]],tblSthn_Div2[[Name / Club]:[Points]],5,FALSE)),0,VLOOKUP(tblPointScore[[#This Row],[Name / Club]],tblSthn_Div2[[Name / Club]:[Points]],5,FALSE))</f>
        <v>0</v>
      </c>
      <c r="W15" s="1">
        <f>IF(ISNA(VLOOKUP(tblPointScore[[#This Row],[Name / Club]],tblSthn_Div1[Name / Club],1,FALSE)),IF(ISNA(VLOOKUP(tblPointScore[[#This Row],[Name / Club]],tblSthn_Div2[Name / Club],1,FALSE)),0,3),3)</f>
        <v>0</v>
      </c>
      <c r="X15" s="1">
        <f ca="1">SUM(tblPointScore[[#This Row],[Glbn Div 1]:[Sth H Pts]])</f>
        <v>24</v>
      </c>
      <c r="Y15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12</v>
      </c>
      <c r="Z1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5" s="38" t="str">
        <f ca="1">IF(AND(tblPointScore[[#This Row],[Div 1 Pts]]&gt;0,tblPointScore[[#This Row],[Div 2 Pts]]&gt;0),"Y","N")</f>
        <v>N</v>
      </c>
      <c r="AB15" s="35" t="str">
        <f ca="1">IF(AND(tblPointScore[[#This Row],[Mac Div 1 A]]&gt;0,tblPointScore[[#This Row],[Mac Div 1 B]]&gt;0),"Y","N")</f>
        <v>N</v>
      </c>
      <c r="AC15" s="35" t="str">
        <f>IF(AND(tblPointScore[[#This Row],[Mac Div 2 A]]&gt;0,tblPointScore[[#This Row],[Mac Div 2 B]]&gt;0),"Y","N")</f>
        <v>N</v>
      </c>
      <c r="AD15" s="35" t="str">
        <f ca="1">IF(AND(tblPointScore[[#This Row],[Now Div 1 A]]&gt;0,tblPointScore[[#This Row],[Now Div 1 B]]&gt;0),"Y","N")</f>
        <v>N</v>
      </c>
      <c r="AE15" s="35" t="str">
        <f>IF(AND(tblPointScore[[#This Row],[Now Div 2 A]]&gt;0,tblPointScore[[#This Row],[Now Div 2 B]]&gt;0),"Y","N")</f>
        <v>N</v>
      </c>
      <c r="AF15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6" spans="1:32">
      <c r="A16" s="1">
        <f ca="1">CELL("row", A15)-1</f>
        <v>14</v>
      </c>
      <c r="B16" s="7" t="s">
        <v>27</v>
      </c>
      <c r="C16" s="7" t="s">
        <v>688</v>
      </c>
      <c r="D16" s="4" t="str">
        <f>CONCATENATE(tblPointScore[[#This Row],[Name]]," - ",tblPointScore[[#This Row],[Club]])</f>
        <v>Mullens Dave - ECC</v>
      </c>
      <c r="E16" s="1">
        <f>IF(ISNA(VLOOKUP(tblPointScore[[#This Row],[Name / Club]],tblGlbn_Div1[[Name / Club]:[Points]],5,FALSE)),0,VLOOKUP(tblPointScore[[#This Row],[Name / Club]],tblGlbn_Div1[[Name / Club]:[Points]],5,FALSE))</f>
        <v>0</v>
      </c>
      <c r="F16" s="1">
        <f>IF(ISNA(VLOOKUP(tblPointScore[[#This Row],[Name / Club]],tblGlbn_Div2[[Name / Club]:[Points]],5,FALSE)),0,VLOOKUP(tblPointScore[[#This Row],[Name / Club]],tblGlbn_Div2[[Name / Club]:[Points]],5,FALSE))</f>
        <v>0</v>
      </c>
      <c r="G16" s="1">
        <f>IF(ISNA(VLOOKUP(tblPointScore[[#This Row],[Name / Club]],tblGlbn_Div1[Name / Club],1,FALSE)),IF(ISNA(VLOOKUP(tblPointScore[[#This Row],[Name / Club]],tblGlbn_Div2[Name / Club],1,FALSE)),0,3),3)</f>
        <v>0</v>
      </c>
      <c r="H16" s="1">
        <f ca="1">IF(ISNA(VLOOKUP(tblPointScore[[#This Row],[Name / Club]],tblIll_Div1[[Name / Club]:[Points]],5,FALSE)),0,VLOOKUP(tblPointScore[[#This Row],[Name / Club]],tblIll_Div1[[Name / Club]:[Points]],5,FALSE))</f>
        <v>10</v>
      </c>
      <c r="I16" s="1">
        <f>IF(ISNA(VLOOKUP(tblPointScore[[#This Row],[Name / Club]],tblIll_Div2[[Name / Club]:[Points]],5,FALSE)),0,VLOOKUP(tblPointScore[[#This Row],[Name / Club]],tblIll_Div2[[Name / Club]:[Points]],5,FALSE))</f>
        <v>0</v>
      </c>
      <c r="J16" s="1">
        <f>IF(ISNA(VLOOKUP(tblPointScore[[#This Row],[Name / Club]],tblIll_Div1[Name / Club],1,FALSE)),IF(ISNA(VLOOKUP(tblPointScore[[#This Row],[Name / Club]],tblIll_Div2[Name / Club],1,FALSE)),0,3),3)</f>
        <v>3</v>
      </c>
      <c r="K16" s="1">
        <f>IF(ISNA(VLOOKUP(tblPointScore[[#This Row],[Name / Club]],tblMac_Div1A[[Name / Club]:[Points]],5,FALSE)),0,VLOOKUP(tblPointScore[[#This Row],[Name / Club]],tblMac_Div1A[[Name / Club]:[Points]],5,FALSE))</f>
        <v>0</v>
      </c>
      <c r="L16" s="1">
        <f ca="1">IF(ISNA(VLOOKUP(tblPointScore[[#This Row],[Name / Club]],tblMac_Div1B[[Name / Club]:[Points]],5,FALSE)),0,VLOOKUP(tblPointScore[[#This Row],[Name / Club]],tblMac_Div1B[[Name / Club]:[Points]],5,FALSE))</f>
        <v>6</v>
      </c>
      <c r="M16" s="1">
        <f>IF(ISNA(VLOOKUP(tblPointScore[[#This Row],[Name / Club]],tblMac_Div2A[[Name / Club]:[Points]],5,FALSE)),0,VLOOKUP(tblPointScore[[#This Row],[Name / Club]],tblMac_Div2A[[Name / Club]:[Points]],5,FALSE))</f>
        <v>0</v>
      </c>
      <c r="N16" s="1">
        <f>IF(ISNA(VLOOKUP(tblPointScore[[#This Row],[Name / Club]],tblMac_Div2B[[Name / Club]:[Points]],5,FALSE)),0,VLOOKUP(tblPointScore[[#This Row],[Name / Club]],tblMac_Div2B[[Name / Club]:[Points]],5,FALSE))</f>
        <v>0</v>
      </c>
      <c r="O1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16" s="1">
        <f>IF(ISNA(VLOOKUP(tblPointScore[[#This Row],[Name / Club]],tblNow_Div1A[[Name / Club]:[Points]],5,FALSE)),0,VLOOKUP(tblPointScore[[#This Row],[Name / Club]],tblNow_Div1A[[Name / Club]:[Points]],5,FALSE))</f>
        <v>0</v>
      </c>
      <c r="Q16" s="1">
        <f>IF(ISNA(VLOOKUP(tblPointScore[[#This Row],[Name / Club]],tblNow_Div1B[[Name / Club]:[Points]],5,FALSE)),0,VLOOKUP(tblPointScore[[#This Row],[Name / Club]],tblNow_Div1B[[Name / Club]:[Points]],5,FALSE))</f>
        <v>0</v>
      </c>
      <c r="R16" s="1">
        <f>IF(ISNA(VLOOKUP(tblPointScore[[#This Row],[Name / Club]],tblNow_Div2A[[Name / Club]:[Points]],5,FALSE)),0,VLOOKUP(tblPointScore[[#This Row],[Name / Club]],tblNow_Div2A[[Name / Club]:[Points]],5,FALSE))</f>
        <v>0</v>
      </c>
      <c r="S16" s="1">
        <f>IF(ISNA(VLOOKUP(tblPointScore[[#This Row],[Name / Club]],tblNow_Div2B[[Name / Club]:[Points]],5,FALSE)),0,VLOOKUP(tblPointScore[[#This Row],[Name / Club]],tblNow_Div2B[[Name / Club]:[Points]],5,FALSE))</f>
        <v>0</v>
      </c>
      <c r="T1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6" s="1">
        <f>IF(ISNA(VLOOKUP(tblPointScore[[#This Row],[Name / Club]],tblSthn_Div1[[Name / Club]:[Points]],5,FALSE)),0,VLOOKUP(tblPointScore[[#This Row],[Name / Club]],tblSthn_Div1[[Name / Club]:[Points]],5,FALSE))</f>
        <v>0</v>
      </c>
      <c r="V16" s="1">
        <f>IF(ISNA(VLOOKUP(tblPointScore[[#This Row],[Name / Club]],tblSthn_Div2[[Name / Club]:[Points]],5,FALSE)),0,VLOOKUP(tblPointScore[[#This Row],[Name / Club]],tblSthn_Div2[[Name / Club]:[Points]],5,FALSE))</f>
        <v>0</v>
      </c>
      <c r="W16" s="1">
        <f>IF(ISNA(VLOOKUP(tblPointScore[[#This Row],[Name / Club]],tblSthn_Div1[Name / Club],1,FALSE)),IF(ISNA(VLOOKUP(tblPointScore[[#This Row],[Name / Club]],tblSthn_Div2[Name / Club],1,FALSE)),0,3),3)</f>
        <v>0</v>
      </c>
      <c r="X16" s="1">
        <f ca="1">SUM(tblPointScore[[#This Row],[Glbn Div 1]:[Sth H Pts]])</f>
        <v>22</v>
      </c>
      <c r="Y16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16</v>
      </c>
      <c r="Z1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6" s="38" t="str">
        <f ca="1">IF(AND(tblPointScore[[#This Row],[Div 1 Pts]]&gt;0,tblPointScore[[#This Row],[Div 2 Pts]]&gt;0),"Y","N")</f>
        <v>N</v>
      </c>
      <c r="AB16" s="35" t="str">
        <f ca="1">IF(AND(tblPointScore[[#This Row],[Mac Div 1 A]]&gt;0,tblPointScore[[#This Row],[Mac Div 1 B]]&gt;0),"Y","N")</f>
        <v>N</v>
      </c>
      <c r="AC16" s="35" t="str">
        <f>IF(AND(tblPointScore[[#This Row],[Mac Div 2 A]]&gt;0,tblPointScore[[#This Row],[Mac Div 2 B]]&gt;0),"Y","N")</f>
        <v>N</v>
      </c>
      <c r="AD16" s="35" t="str">
        <f>IF(AND(tblPointScore[[#This Row],[Now Div 1 A]]&gt;0,tblPointScore[[#This Row],[Now Div 1 B]]&gt;0),"Y","N")</f>
        <v>N</v>
      </c>
      <c r="AE16" s="35" t="str">
        <f>IF(AND(tblPointScore[[#This Row],[Now Div 2 A]]&gt;0,tblPointScore[[#This Row],[Now Div 2 B]]&gt;0),"Y","N")</f>
        <v>N</v>
      </c>
      <c r="AF16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7" spans="1:32">
      <c r="A17" s="1">
        <f ca="1">CELL("row", A16)-1</f>
        <v>15</v>
      </c>
      <c r="B17" s="68" t="s">
        <v>698</v>
      </c>
      <c r="C17" s="7" t="s">
        <v>684</v>
      </c>
      <c r="D17" s="4" t="str">
        <f>CONCATENATE(tblPointScore[[#This Row],[Name]]," - ",tblPointScore[[#This Row],[Club]])</f>
        <v>Spence Jason - NVC</v>
      </c>
      <c r="E17" s="9">
        <f>IF(ISNA(VLOOKUP(tblPointScore[[#This Row],[Name / Club]],tblGlbn_Div1[[Name / Club]:[Points]],5,FALSE)),0,VLOOKUP(tblPointScore[[#This Row],[Name / Club]],tblGlbn_Div1[[Name / Club]:[Points]],5,FALSE))</f>
        <v>0</v>
      </c>
      <c r="F17" s="9">
        <f ca="1">IF(ISNA(VLOOKUP(tblPointScore[[#This Row],[Name / Club]],tblGlbn_Div2[[Name / Club]:[Points]],5,FALSE)),0,VLOOKUP(tblPointScore[[#This Row],[Name / Club]],tblGlbn_Div2[[Name / Club]:[Points]],5,FALSE))</f>
        <v>0</v>
      </c>
      <c r="G17" s="9">
        <f>IF(ISNA(VLOOKUP(tblPointScore[[#This Row],[Name / Club]],tblGlbn_Div1[Name / Club],1,FALSE)),IF(ISNA(VLOOKUP(tblPointScore[[#This Row],[Name / Club]],tblGlbn_Div2[Name / Club],1,FALSE)),0,3),3)</f>
        <v>3</v>
      </c>
      <c r="H17" s="9">
        <f>IF(ISNA(VLOOKUP(tblPointScore[[#This Row],[Name / Club]],tblIll_Div1[[Name / Club]:[Points]],5,FALSE)),0,VLOOKUP(tblPointScore[[#This Row],[Name / Club]],tblIll_Div1[[Name / Club]:[Points]],5,FALSE))</f>
        <v>0</v>
      </c>
      <c r="I17" s="9">
        <f ca="1">IF(ISNA(VLOOKUP(tblPointScore[[#This Row],[Name / Club]],tblIll_Div2[[Name / Club]:[Points]],5,FALSE)),0,VLOOKUP(tblPointScore[[#This Row],[Name / Club]],tblIll_Div2[[Name / Club]:[Points]],5,FALSE))</f>
        <v>5</v>
      </c>
      <c r="J17" s="9">
        <f>IF(ISNA(VLOOKUP(tblPointScore[[#This Row],[Name / Club]],tblIll_Div1[Name / Club],1,FALSE)),IF(ISNA(VLOOKUP(tblPointScore[[#This Row],[Name / Club]],tblIll_Div2[Name / Club],1,FALSE)),0,3),3)</f>
        <v>3</v>
      </c>
      <c r="K17" s="9">
        <f>IF(ISNA(VLOOKUP(tblPointScore[[#This Row],[Name / Club]],tblMac_Div1A[[Name / Club]:[Points]],5,FALSE)),0,VLOOKUP(tblPointScore[[#This Row],[Name / Club]],tblMac_Div1A[[Name / Club]:[Points]],5,FALSE))</f>
        <v>0</v>
      </c>
      <c r="L17" s="9">
        <f>IF(ISNA(VLOOKUP(tblPointScore[[#This Row],[Name / Club]],tblMac_Div1B[[Name / Club]:[Points]],5,FALSE)),0,VLOOKUP(tblPointScore[[#This Row],[Name / Club]],tblMac_Div1B[[Name / Club]:[Points]],5,FALSE))</f>
        <v>0</v>
      </c>
      <c r="M17" s="9">
        <f ca="1">IF(ISNA(VLOOKUP(tblPointScore[[#This Row],[Name / Club]],tblMac_Div2A[[Name / Club]:[Points]],5,FALSE)),0,VLOOKUP(tblPointScore[[#This Row],[Name / Club]],tblMac_Div2A[[Name / Club]:[Points]],5,FALSE))</f>
        <v>2</v>
      </c>
      <c r="N17" s="9">
        <f>IF(ISNA(VLOOKUP(tblPointScore[[#This Row],[Name / Club]],tblMac_Div2B[[Name / Club]:[Points]],5,FALSE)),0,VLOOKUP(tblPointScore[[#This Row],[Name / Club]],tblMac_Div2B[[Name / Club]:[Points]],5,FALSE))</f>
        <v>0</v>
      </c>
      <c r="O17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17" s="9">
        <f>IF(ISNA(VLOOKUP(tblPointScore[[#This Row],[Name / Club]],tblNow_Div1A[[Name / Club]:[Points]],5,FALSE)),0,VLOOKUP(tblPointScore[[#This Row],[Name / Club]],tblNow_Div1A[[Name / Club]:[Points]],5,FALSE))</f>
        <v>0</v>
      </c>
      <c r="Q17" s="9">
        <f>IF(ISNA(VLOOKUP(tblPointScore[[#This Row],[Name / Club]],tblNow_Div1B[[Name / Club]:[Points]],5,FALSE)),0,VLOOKUP(tblPointScore[[#This Row],[Name / Club]],tblNow_Div1B[[Name / Club]:[Points]],5,FALSE))</f>
        <v>0</v>
      </c>
      <c r="R17" s="9">
        <f ca="1">IF(ISNA(VLOOKUP(tblPointScore[[#This Row],[Name / Club]],tblNow_Div2A[[Name / Club]:[Points]],5,FALSE)),0,VLOOKUP(tblPointScore[[#This Row],[Name / Club]],tblNow_Div2A[[Name / Club]:[Points]],5,FALSE))</f>
        <v>3</v>
      </c>
      <c r="S17" s="9">
        <f>IF(ISNA(VLOOKUP(tblPointScore[[#This Row],[Name / Club]],tblNow_Div2B[[Name / Club]:[Points]],5,FALSE)),0,VLOOKUP(tblPointScore[[#This Row],[Name / Club]],tblNow_Div2B[[Name / Club]:[Points]],5,FALSE))</f>
        <v>0</v>
      </c>
      <c r="T17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17" s="9">
        <f>IF(ISNA(VLOOKUP(tblPointScore[[#This Row],[Name / Club]],tblSthn_Div1[[Name / Club]:[Points]],5,FALSE)),0,VLOOKUP(tblPointScore[[#This Row],[Name / Club]],tblSthn_Div1[[Name / Club]:[Points]],5,FALSE))</f>
        <v>0</v>
      </c>
      <c r="V17" s="9">
        <f>IF(ISNA(VLOOKUP(tblPointScore[[#This Row],[Name / Club]],tblSthn_Div2[[Name / Club]:[Points]],5,FALSE)),0,VLOOKUP(tblPointScore[[#This Row],[Name / Club]],tblSthn_Div2[[Name / Club]:[Points]],5,FALSE))</f>
        <v>0</v>
      </c>
      <c r="W17" s="9">
        <f>IF(ISNA(VLOOKUP(tblPointScore[[#This Row],[Name / Club]],tblSthn_Div1[Name / Club],1,FALSE)),IF(ISNA(VLOOKUP(tblPointScore[[#This Row],[Name / Club]],tblSthn_Div2[Name / Club],1,FALSE)),0,3),3)</f>
        <v>0</v>
      </c>
      <c r="X17" s="9">
        <f ca="1">SUM(tblPointScore[[#This Row],[Glbn Div 1]:[Sth H Pts]])</f>
        <v>22</v>
      </c>
      <c r="Y1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7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10</v>
      </c>
      <c r="AA17" s="38" t="str">
        <f ca="1">IF(AND(tblPointScore[[#This Row],[Div 1 Pts]]&gt;0,tblPointScore[[#This Row],[Div 2 Pts]]&gt;0),"Y","N")</f>
        <v>N</v>
      </c>
      <c r="AB17" s="35" t="str">
        <f>IF(AND(tblPointScore[[#This Row],[Mac Div 1 A]]&gt;0,tblPointScore[[#This Row],[Mac Div 1 B]]&gt;0),"Y","N")</f>
        <v>N</v>
      </c>
      <c r="AC17" s="35" t="str">
        <f ca="1">IF(AND(tblPointScore[[#This Row],[Mac Div 2 A]]&gt;0,tblPointScore[[#This Row],[Mac Div 2 B]]&gt;0),"Y","N")</f>
        <v>N</v>
      </c>
      <c r="AD17" s="35" t="str">
        <f>IF(AND(tblPointScore[[#This Row],[Now Div 1 A]]&gt;0,tblPointScore[[#This Row],[Now Div 1 B]]&gt;0),"Y","N")</f>
        <v>N</v>
      </c>
      <c r="AE17" s="35" t="str">
        <f ca="1">IF(AND(tblPointScore[[#This Row],[Now Div 2 A]]&gt;0,tblPointScore[[#This Row],[Now Div 2 B]]&gt;0),"Y","N")</f>
        <v>N</v>
      </c>
      <c r="AF17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8" spans="1:32">
      <c r="A18" s="1">
        <f ca="1">CELL("row", A17)-1</f>
        <v>16</v>
      </c>
      <c r="B18" s="68" t="s">
        <v>712</v>
      </c>
      <c r="C18" s="69" t="s">
        <v>682</v>
      </c>
      <c r="D18" s="4" t="str">
        <f>CONCATENATE(tblPointScore[[#This Row],[Name]]," - ",tblPointScore[[#This Row],[Club]])</f>
        <v>Madsen Jared - CCC</v>
      </c>
      <c r="E18" s="9">
        <f>IF(ISNA(VLOOKUP(tblPointScore[[#This Row],[Name / Club]],tblGlbn_Div1[[Name / Club]:[Points]],5,FALSE)),0,VLOOKUP(tblPointScore[[#This Row],[Name / Club]],tblGlbn_Div1[[Name / Club]:[Points]],5,FALSE))</f>
        <v>0</v>
      </c>
      <c r="F18" s="9">
        <f ca="1">IF(ISNA(VLOOKUP(tblPointScore[[#This Row],[Name / Club]],tblGlbn_Div2[[Name / Club]:[Points]],5,FALSE)),0,VLOOKUP(tblPointScore[[#This Row],[Name / Club]],tblGlbn_Div2[[Name / Club]:[Points]],5,FALSE))</f>
        <v>0</v>
      </c>
      <c r="G18" s="9">
        <f>IF(ISNA(VLOOKUP(tblPointScore[[#This Row],[Name / Club]],tblGlbn_Div1[Name / Club],1,FALSE)),IF(ISNA(VLOOKUP(tblPointScore[[#This Row],[Name / Club]],tblGlbn_Div2[Name / Club],1,FALSE)),0,3),3)</f>
        <v>3</v>
      </c>
      <c r="H18" s="9">
        <f>IF(ISNA(VLOOKUP(tblPointScore[[#This Row],[Name / Club]],tblIll_Div1[[Name / Club]:[Points]],5,FALSE)),0,VLOOKUP(tblPointScore[[#This Row],[Name / Club]],tblIll_Div1[[Name / Club]:[Points]],5,FALSE))</f>
        <v>0</v>
      </c>
      <c r="I18" s="9">
        <f>IF(ISNA(VLOOKUP(tblPointScore[[#This Row],[Name / Club]],tblIll_Div2[[Name / Club]:[Points]],5,FALSE)),0,VLOOKUP(tblPointScore[[#This Row],[Name / Club]],tblIll_Div2[[Name / Club]:[Points]],5,FALSE))</f>
        <v>0</v>
      </c>
      <c r="J18" s="9">
        <f>IF(ISNA(VLOOKUP(tblPointScore[[#This Row],[Name / Club]],tblIll_Div1[Name / Club],1,FALSE)),IF(ISNA(VLOOKUP(tblPointScore[[#This Row],[Name / Club]],tblIll_Div2[Name / Club],1,FALSE)),0,3),3)</f>
        <v>0</v>
      </c>
      <c r="K18" s="9">
        <f>IF(ISNA(VLOOKUP(tblPointScore[[#This Row],[Name / Club]],tblMac_Div1A[[Name / Club]:[Points]],5,FALSE)),0,VLOOKUP(tblPointScore[[#This Row],[Name / Club]],tblMac_Div1A[[Name / Club]:[Points]],5,FALSE))</f>
        <v>0</v>
      </c>
      <c r="L18" s="9">
        <f>IF(ISNA(VLOOKUP(tblPointScore[[#This Row],[Name / Club]],tblMac_Div1B[[Name / Club]:[Points]],5,FALSE)),0,VLOOKUP(tblPointScore[[#This Row],[Name / Club]],tblMac_Div1B[[Name / Club]:[Points]],5,FALSE))</f>
        <v>0</v>
      </c>
      <c r="M18" s="9">
        <f ca="1">IF(ISNA(VLOOKUP(tblPointScore[[#This Row],[Name / Club]],tblMac_Div2A[[Name / Club]:[Points]],5,FALSE)),0,VLOOKUP(tblPointScore[[#This Row],[Name / Club]],tblMac_Div2A[[Name / Club]:[Points]],5,FALSE))</f>
        <v>10</v>
      </c>
      <c r="N18" s="9">
        <f>IF(ISNA(VLOOKUP(tblPointScore[[#This Row],[Name / Club]],tblMac_Div2B[[Name / Club]:[Points]],5,FALSE)),0,VLOOKUP(tblPointScore[[#This Row],[Name / Club]],tblMac_Div2B[[Name / Club]:[Points]],5,FALSE))</f>
        <v>0</v>
      </c>
      <c r="O18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18" s="9">
        <f>IF(ISNA(VLOOKUP(tblPointScore[[#This Row],[Name / Club]],tblNow_Div1A[[Name / Club]:[Points]],5,FALSE)),0,VLOOKUP(tblPointScore[[#This Row],[Name / Club]],tblNow_Div1A[[Name / Club]:[Points]],5,FALSE))</f>
        <v>0</v>
      </c>
      <c r="Q18" s="9">
        <f ca="1">IF(ISNA(VLOOKUP(tblPointScore[[#This Row],[Name / Club]],tblNow_Div1B[[Name / Club]:[Points]],5,FALSE)),0,VLOOKUP(tblPointScore[[#This Row],[Name / Club]],tblNow_Div1B[[Name / Club]:[Points]],5,FALSE))</f>
        <v>2</v>
      </c>
      <c r="R18" s="9">
        <f>IF(ISNA(VLOOKUP(tblPointScore[[#This Row],[Name / Club]],tblNow_Div2A[[Name / Club]:[Points]],5,FALSE)),0,VLOOKUP(tblPointScore[[#This Row],[Name / Club]],tblNow_Div2A[[Name / Club]:[Points]],5,FALSE))</f>
        <v>0</v>
      </c>
      <c r="S18" s="9">
        <f>IF(ISNA(VLOOKUP(tblPointScore[[#This Row],[Name / Club]],tblNow_Div2B[[Name / Club]:[Points]],5,FALSE)),0,VLOOKUP(tblPointScore[[#This Row],[Name / Club]],tblNow_Div2B[[Name / Club]:[Points]],5,FALSE))</f>
        <v>0</v>
      </c>
      <c r="T18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18" s="9">
        <f>IF(ISNA(VLOOKUP(tblPointScore[[#This Row],[Name / Club]],tblSthn_Div1[[Name / Club]:[Points]],5,FALSE)),0,VLOOKUP(tblPointScore[[#This Row],[Name / Club]],tblSthn_Div1[[Name / Club]:[Points]],5,FALSE))</f>
        <v>0</v>
      </c>
      <c r="V18" s="9">
        <f>IF(ISNA(VLOOKUP(tblPointScore[[#This Row],[Name / Club]],tblSthn_Div2[[Name / Club]:[Points]],5,FALSE)),0,VLOOKUP(tblPointScore[[#This Row],[Name / Club]],tblSthn_Div2[[Name / Club]:[Points]],5,FALSE))</f>
        <v>0</v>
      </c>
      <c r="W18" s="9">
        <f>IF(ISNA(VLOOKUP(tblPointScore[[#This Row],[Name / Club]],tblSthn_Div1[Name / Club],1,FALSE)),IF(ISNA(VLOOKUP(tblPointScore[[#This Row],[Name / Club]],tblSthn_Div2[Name / Club],1,FALSE)),0,3),3)</f>
        <v>0</v>
      </c>
      <c r="X18" s="9">
        <f ca="1">SUM(tblPointScore[[#This Row],[Glbn Div 1]:[Sth H Pts]])</f>
        <v>21</v>
      </c>
      <c r="Y18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2</v>
      </c>
      <c r="Z18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10</v>
      </c>
      <c r="AA18" s="38" t="str">
        <f ca="1">IF(AND(tblPointScore[[#This Row],[Div 1 Pts]]&gt;0,tblPointScore[[#This Row],[Div 2 Pts]]&gt;0),"Y","N")</f>
        <v>Y</v>
      </c>
      <c r="AB18" s="35" t="str">
        <f>IF(AND(tblPointScore[[#This Row],[Mac Div 1 A]]&gt;0,tblPointScore[[#This Row],[Mac Div 1 B]]&gt;0),"Y","N")</f>
        <v>N</v>
      </c>
      <c r="AC18" s="35" t="str">
        <f ca="1">IF(AND(tblPointScore[[#This Row],[Mac Div 2 A]]&gt;0,tblPointScore[[#This Row],[Mac Div 2 B]]&gt;0),"Y","N")</f>
        <v>N</v>
      </c>
      <c r="AD18" s="35" t="str">
        <f ca="1">IF(AND(tblPointScore[[#This Row],[Now Div 1 A]]&gt;0,tblPointScore[[#This Row],[Now Div 1 B]]&gt;0),"Y","N")</f>
        <v>N</v>
      </c>
      <c r="AE18" s="35" t="str">
        <f>IF(AND(tblPointScore[[#This Row],[Now Div 2 A]]&gt;0,tblPointScore[[#This Row],[Now Div 2 B]]&gt;0),"Y","N")</f>
        <v>N</v>
      </c>
      <c r="AF18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Review</v>
      </c>
    </row>
    <row r="19" spans="1:32">
      <c r="A19" s="20">
        <f ca="1">CELL("row", A18)-1</f>
        <v>17</v>
      </c>
      <c r="B19" s="43" t="s">
        <v>620</v>
      </c>
      <c r="C19" s="43" t="s">
        <v>682</v>
      </c>
      <c r="D19" s="22" t="str">
        <f>CONCATENATE(tblPointScore[[#This Row],[Name]]," - ",tblPointScore[[#This Row],[Club]])</f>
        <v>Clarke Rhys - CCC</v>
      </c>
      <c r="E19" s="23">
        <f ca="1">IF(ISNA(VLOOKUP(tblPointScore[[#This Row],[Name / Club]],tblGlbn_Div1[[Name / Club]:[Points]],5,FALSE)),0,VLOOKUP(tblPointScore[[#This Row],[Name / Club]],tblGlbn_Div1[[Name / Club]:[Points]],5,FALSE))</f>
        <v>1</v>
      </c>
      <c r="F19" s="23">
        <f>IF(ISNA(VLOOKUP(tblPointScore[[#This Row],[Name / Club]],tblGlbn_Div2[[Name / Club]:[Points]],5,FALSE)),0,VLOOKUP(tblPointScore[[#This Row],[Name / Club]],tblGlbn_Div2[[Name / Club]:[Points]],5,FALSE))</f>
        <v>0</v>
      </c>
      <c r="G19" s="23">
        <f>IF(ISNA(VLOOKUP(tblPointScore[[#This Row],[Name / Club]],tblGlbn_Div1[Name / Club],1,FALSE)),IF(ISNA(VLOOKUP(tblPointScore[[#This Row],[Name / Club]],tblGlbn_Div2[Name / Club],1,FALSE)),0,3),3)</f>
        <v>3</v>
      </c>
      <c r="H19" s="23">
        <f ca="1">IF(ISNA(VLOOKUP(tblPointScore[[#This Row],[Name / Club]],tblIll_Div1[[Name / Club]:[Points]],5,FALSE)),0,VLOOKUP(tblPointScore[[#This Row],[Name / Club]],tblIll_Div1[[Name / Club]:[Points]],5,FALSE))</f>
        <v>0</v>
      </c>
      <c r="I19" s="23">
        <f>IF(ISNA(VLOOKUP(tblPointScore[[#This Row],[Name / Club]],tblIll_Div2[[Name / Club]:[Points]],5,FALSE)),0,VLOOKUP(tblPointScore[[#This Row],[Name / Club]],tblIll_Div2[[Name / Club]:[Points]],5,FALSE))</f>
        <v>0</v>
      </c>
      <c r="J19" s="23">
        <f>IF(ISNA(VLOOKUP(tblPointScore[[#This Row],[Name / Club]],tblIll_Div1[Name / Club],1,FALSE)),IF(ISNA(VLOOKUP(tblPointScore[[#This Row],[Name / Club]],tblIll_Div2[Name / Club],1,FALSE)),0,3),3)</f>
        <v>3</v>
      </c>
      <c r="K19" s="23">
        <f ca="1">IF(ISNA(VLOOKUP(tblPointScore[[#This Row],[Name / Club]],tblMac_Div1A[[Name / Club]:[Points]],5,FALSE)),0,VLOOKUP(tblPointScore[[#This Row],[Name / Club]],tblMac_Div1A[[Name / Club]:[Points]],5,FALSE))</f>
        <v>0</v>
      </c>
      <c r="L19" s="23">
        <f>IF(ISNA(VLOOKUP(tblPointScore[[#This Row],[Name / Club]],tblMac_Div1B[[Name / Club]:[Points]],5,FALSE)),0,VLOOKUP(tblPointScore[[#This Row],[Name / Club]],tblMac_Div1B[[Name / Club]:[Points]],5,FALSE))</f>
        <v>0</v>
      </c>
      <c r="M19" s="23">
        <f>IF(ISNA(VLOOKUP(tblPointScore[[#This Row],[Name / Club]],tblMac_Div2A[[Name / Club]:[Points]],5,FALSE)),0,VLOOKUP(tblPointScore[[#This Row],[Name / Club]],tblMac_Div2A[[Name / Club]:[Points]],5,FALSE))</f>
        <v>0</v>
      </c>
      <c r="N19" s="23">
        <f>IF(ISNA(VLOOKUP(tblPointScore[[#This Row],[Name / Club]],tblMac_Div2B[[Name / Club]:[Points]],5,FALSE)),0,VLOOKUP(tblPointScore[[#This Row],[Name / Club]],tblMac_Div2B[[Name / Club]:[Points]],5,FALSE))</f>
        <v>0</v>
      </c>
      <c r="O19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19" s="23">
        <f ca="1">IF(ISNA(VLOOKUP(tblPointScore[[#This Row],[Name / Club]],tblNow_Div1A[[Name / Club]:[Points]],5,FALSE)),0,VLOOKUP(tblPointScore[[#This Row],[Name / Club]],tblNow_Div1A[[Name / Club]:[Points]],5,FALSE))</f>
        <v>7</v>
      </c>
      <c r="Q19" s="23">
        <f>IF(ISNA(VLOOKUP(tblPointScore[[#This Row],[Name / Club]],tblNow_Div1B[[Name / Club]:[Points]],5,FALSE)),0,VLOOKUP(tblPointScore[[#This Row],[Name / Club]],tblNow_Div1B[[Name / Club]:[Points]],5,FALSE))</f>
        <v>0</v>
      </c>
      <c r="R19" s="23">
        <f>IF(ISNA(VLOOKUP(tblPointScore[[#This Row],[Name / Club]],tblNow_Div2A[[Name / Club]:[Points]],5,FALSE)),0,VLOOKUP(tblPointScore[[#This Row],[Name / Club]],tblNow_Div2A[[Name / Club]:[Points]],5,FALSE))</f>
        <v>0</v>
      </c>
      <c r="S19" s="23">
        <f>IF(ISNA(VLOOKUP(tblPointScore[[#This Row],[Name / Club]],tblNow_Div2B[[Name / Club]:[Points]],5,FALSE)),0,VLOOKUP(tblPointScore[[#This Row],[Name / Club]],tblNow_Div2B[[Name / Club]:[Points]],5,FALSE))</f>
        <v>0</v>
      </c>
      <c r="T19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19" s="23">
        <f>IF(ISNA(VLOOKUP(tblPointScore[[#This Row],[Name / Club]],tblSthn_Div1[[Name / Club]:[Points]],5,FALSE)),0,VLOOKUP(tblPointScore[[#This Row],[Name / Club]],tblSthn_Div1[[Name / Club]:[Points]],5,FALSE))</f>
        <v>0</v>
      </c>
      <c r="V19" s="23">
        <f>IF(ISNA(VLOOKUP(tblPointScore[[#This Row],[Name / Club]],tblSthn_Div2[[Name / Club]:[Points]],5,FALSE)),0,VLOOKUP(tblPointScore[[#This Row],[Name / Club]],tblSthn_Div2[[Name / Club]:[Points]],5,FALSE))</f>
        <v>0</v>
      </c>
      <c r="W19" s="23">
        <f>IF(ISNA(VLOOKUP(tblPointScore[[#This Row],[Name / Club]],tblSthn_Div1[Name / Club],1,FALSE)),IF(ISNA(VLOOKUP(tblPointScore[[#This Row],[Name / Club]],tblSthn_Div2[Name / Club],1,FALSE)),0,3),3)</f>
        <v>0</v>
      </c>
      <c r="X19" s="23">
        <f ca="1">SUM(tblPointScore[[#This Row],[Glbn Div 1]:[Sth H Pts]])</f>
        <v>20</v>
      </c>
      <c r="Y19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8</v>
      </c>
      <c r="Z19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9" s="44" t="str">
        <f ca="1">IF(AND(tblPointScore[[#This Row],[Div 1 Pts]]&gt;0,tblPointScore[[#This Row],[Div 2 Pts]]&gt;0),"Y","N")</f>
        <v>N</v>
      </c>
      <c r="AB19" s="45" t="str">
        <f ca="1">IF(AND(tblPointScore[[#This Row],[Mac Div 1 A]]&gt;0,tblPointScore[[#This Row],[Mac Div 1 B]]&gt;0),"Y","N")</f>
        <v>N</v>
      </c>
      <c r="AC19" s="45" t="str">
        <f>IF(AND(tblPointScore[[#This Row],[Mac Div 2 A]]&gt;0,tblPointScore[[#This Row],[Mac Div 2 B]]&gt;0),"Y","N")</f>
        <v>N</v>
      </c>
      <c r="AD19" s="45" t="str">
        <f ca="1">IF(AND(tblPointScore[[#This Row],[Now Div 1 A]]&gt;0,tblPointScore[[#This Row],[Now Div 1 B]]&gt;0),"Y","N")</f>
        <v>N</v>
      </c>
      <c r="AE19" s="45" t="str">
        <f>IF(AND(tblPointScore[[#This Row],[Now Div 2 A]]&gt;0,tblPointScore[[#This Row],[Now Div 2 B]]&gt;0),"Y","N")</f>
        <v>N</v>
      </c>
      <c r="AF19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0" spans="1:32">
      <c r="A20" s="1">
        <f ca="1">CELL("row", A19)-1</f>
        <v>18</v>
      </c>
      <c r="B20" s="68" t="s">
        <v>694</v>
      </c>
      <c r="C20" s="69" t="s">
        <v>682</v>
      </c>
      <c r="D20" s="4" t="str">
        <f>CONCATENATE(tblPointScore[[#This Row],[Name]]," - ",tblPointScore[[#This Row],[Club]])</f>
        <v>Eagles Rachel - CCC</v>
      </c>
      <c r="E20" s="9">
        <f>IF(ISNA(VLOOKUP(tblPointScore[[#This Row],[Name / Club]],tblGlbn_Div1[[Name / Club]:[Points]],5,FALSE)),0,VLOOKUP(tblPointScore[[#This Row],[Name / Club]],tblGlbn_Div1[[Name / Club]:[Points]],5,FALSE))</f>
        <v>0</v>
      </c>
      <c r="F20" s="9">
        <f ca="1">IF(ISNA(VLOOKUP(tblPointScore[[#This Row],[Name / Club]],tblGlbn_Div2[[Name / Club]:[Points]],5,FALSE)),0,VLOOKUP(tblPointScore[[#This Row],[Name / Club]],tblGlbn_Div2[[Name / Club]:[Points]],5,FALSE))</f>
        <v>7</v>
      </c>
      <c r="G20" s="9">
        <f>IF(ISNA(VLOOKUP(tblPointScore[[#This Row],[Name / Club]],tblGlbn_Div1[Name / Club],1,FALSE)),IF(ISNA(VLOOKUP(tblPointScore[[#This Row],[Name / Club]],tblGlbn_Div2[Name / Club],1,FALSE)),0,3),3)</f>
        <v>3</v>
      </c>
      <c r="H20" s="9">
        <f>IF(ISNA(VLOOKUP(tblPointScore[[#This Row],[Name / Club]],tblIll_Div1[[Name / Club]:[Points]],5,FALSE)),0,VLOOKUP(tblPointScore[[#This Row],[Name / Club]],tblIll_Div1[[Name / Club]:[Points]],5,FALSE))</f>
        <v>0</v>
      </c>
      <c r="I20" s="9">
        <f>IF(ISNA(VLOOKUP(tblPointScore[[#This Row],[Name / Club]],tblIll_Div2[[Name / Club]:[Points]],5,FALSE)),0,VLOOKUP(tblPointScore[[#This Row],[Name / Club]],tblIll_Div2[[Name / Club]:[Points]],5,FALSE))</f>
        <v>0</v>
      </c>
      <c r="J20" s="9">
        <f>IF(ISNA(VLOOKUP(tblPointScore[[#This Row],[Name / Club]],tblIll_Div1[Name / Club],1,FALSE)),IF(ISNA(VLOOKUP(tblPointScore[[#This Row],[Name / Club]],tblIll_Div2[Name / Club],1,FALSE)),0,3),3)</f>
        <v>0</v>
      </c>
      <c r="K20" s="9">
        <f>IF(ISNA(VLOOKUP(tblPointScore[[#This Row],[Name / Club]],tblMac_Div1A[[Name / Club]:[Points]],5,FALSE)),0,VLOOKUP(tblPointScore[[#This Row],[Name / Club]],tblMac_Div1A[[Name / Club]:[Points]],5,FALSE))</f>
        <v>0</v>
      </c>
      <c r="L20" s="9">
        <f>IF(ISNA(VLOOKUP(tblPointScore[[#This Row],[Name / Club]],tblMac_Div1B[[Name / Club]:[Points]],5,FALSE)),0,VLOOKUP(tblPointScore[[#This Row],[Name / Club]],tblMac_Div1B[[Name / Club]:[Points]],5,FALSE))</f>
        <v>0</v>
      </c>
      <c r="M20" s="9">
        <f>IF(ISNA(VLOOKUP(tblPointScore[[#This Row],[Name / Club]],tblMac_Div2A[[Name / Club]:[Points]],5,FALSE)),0,VLOOKUP(tblPointScore[[#This Row],[Name / Club]],tblMac_Div2A[[Name / Club]:[Points]],5,FALSE))</f>
        <v>0</v>
      </c>
      <c r="N20" s="9">
        <f ca="1">IF(ISNA(VLOOKUP(tblPointScore[[#This Row],[Name / Club]],tblMac_Div2B[[Name / Club]:[Points]],5,FALSE)),0,VLOOKUP(tblPointScore[[#This Row],[Name / Club]],tblMac_Div2B[[Name / Club]:[Points]],5,FALSE))</f>
        <v>7</v>
      </c>
      <c r="O20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20" s="9">
        <f>IF(ISNA(VLOOKUP(tblPointScore[[#This Row],[Name / Club]],tblNow_Div1A[[Name / Club]:[Points]],5,FALSE)),0,VLOOKUP(tblPointScore[[#This Row],[Name / Club]],tblNow_Div1A[[Name / Club]:[Points]],5,FALSE))</f>
        <v>0</v>
      </c>
      <c r="Q20" s="9">
        <f>IF(ISNA(VLOOKUP(tblPointScore[[#This Row],[Name / Club]],tblNow_Div1B[[Name / Club]:[Points]],5,FALSE)),0,VLOOKUP(tblPointScore[[#This Row],[Name / Club]],tblNow_Div1B[[Name / Club]:[Points]],5,FALSE))</f>
        <v>0</v>
      </c>
      <c r="R20" s="9">
        <f>IF(ISNA(VLOOKUP(tblPointScore[[#This Row],[Name / Club]],tblNow_Div2A[[Name / Club]:[Points]],5,FALSE)),0,VLOOKUP(tblPointScore[[#This Row],[Name / Club]],tblNow_Div2A[[Name / Club]:[Points]],5,FALSE))</f>
        <v>0</v>
      </c>
      <c r="S20" s="9">
        <f>IF(ISNA(VLOOKUP(tblPointScore[[#This Row],[Name / Club]],tblNow_Div2B[[Name / Club]:[Points]],5,FALSE)),0,VLOOKUP(tblPointScore[[#This Row],[Name / Club]],tblNow_Div2B[[Name / Club]:[Points]],5,FALSE))</f>
        <v>0</v>
      </c>
      <c r="T20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0" s="9">
        <f>IF(ISNA(VLOOKUP(tblPointScore[[#This Row],[Name / Club]],tblSthn_Div1[[Name / Club]:[Points]],5,FALSE)),0,VLOOKUP(tblPointScore[[#This Row],[Name / Club]],tblSthn_Div1[[Name / Club]:[Points]],5,FALSE))</f>
        <v>0</v>
      </c>
      <c r="V20" s="9">
        <f>IF(ISNA(VLOOKUP(tblPointScore[[#This Row],[Name / Club]],tblSthn_Div2[[Name / Club]:[Points]],5,FALSE)),0,VLOOKUP(tblPointScore[[#This Row],[Name / Club]],tblSthn_Div2[[Name / Club]:[Points]],5,FALSE))</f>
        <v>0</v>
      </c>
      <c r="W20" s="9">
        <f>IF(ISNA(VLOOKUP(tblPointScore[[#This Row],[Name / Club]],tblSthn_Div1[Name / Club],1,FALSE)),IF(ISNA(VLOOKUP(tblPointScore[[#This Row],[Name / Club]],tblSthn_Div2[Name / Club],1,FALSE)),0,3),3)</f>
        <v>0</v>
      </c>
      <c r="X20" s="9">
        <f ca="1">SUM(tblPointScore[[#This Row],[Glbn Div 1]:[Sth H Pts]])</f>
        <v>20</v>
      </c>
      <c r="Y2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0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14</v>
      </c>
      <c r="AA20" s="38" t="str">
        <f ca="1">IF(AND(tblPointScore[[#This Row],[Div 1 Pts]]&gt;0,tblPointScore[[#This Row],[Div 2 Pts]]&gt;0),"Y","N")</f>
        <v>N</v>
      </c>
      <c r="AB20" s="35" t="str">
        <f>IF(AND(tblPointScore[[#This Row],[Mac Div 1 A]]&gt;0,tblPointScore[[#This Row],[Mac Div 1 B]]&gt;0),"Y","N")</f>
        <v>N</v>
      </c>
      <c r="AC20" s="35" t="str">
        <f ca="1">IF(AND(tblPointScore[[#This Row],[Mac Div 2 A]]&gt;0,tblPointScore[[#This Row],[Mac Div 2 B]]&gt;0),"Y","N")</f>
        <v>N</v>
      </c>
      <c r="AD20" s="35" t="str">
        <f>IF(AND(tblPointScore[[#This Row],[Now Div 1 A]]&gt;0,tblPointScore[[#This Row],[Now Div 1 B]]&gt;0),"Y","N")</f>
        <v>N</v>
      </c>
      <c r="AE20" s="35" t="str">
        <f>IF(AND(tblPointScore[[#This Row],[Now Div 2 A]]&gt;0,tblPointScore[[#This Row],[Now Div 2 B]]&gt;0),"Y","N")</f>
        <v>N</v>
      </c>
      <c r="AF20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1" spans="1:32">
      <c r="A21" s="1">
        <f ca="1">CELL("row", A20)-1</f>
        <v>19</v>
      </c>
      <c r="B21" s="7" t="s">
        <v>363</v>
      </c>
      <c r="C21" s="7" t="s">
        <v>681</v>
      </c>
      <c r="D21" s="4" t="str">
        <f>CONCATENATE(tblPointScore[[#This Row],[Name]]," - ",tblPointScore[[#This Row],[Club]])</f>
        <v>Hansen Phil - GCC</v>
      </c>
      <c r="E21" s="1">
        <f ca="1">IF(ISNA(VLOOKUP(tblPointScore[[#This Row],[Name / Club]],tblGlbn_Div1[[Name / Club]:[Points]],5,FALSE)),0,VLOOKUP(tblPointScore[[#This Row],[Name / Club]],tblGlbn_Div1[[Name / Club]:[Points]],5,FALSE))</f>
        <v>0</v>
      </c>
      <c r="F21" s="9">
        <f>IF(ISNA(VLOOKUP(tblPointScore[[#This Row],[Name / Club]],tblGlbn_Div2[[Name / Club]:[Points]],5,FALSE)),0,VLOOKUP(tblPointScore[[#This Row],[Name / Club]],tblGlbn_Div2[[Name / Club]:[Points]],5,FALSE))</f>
        <v>0</v>
      </c>
      <c r="G21" s="9">
        <f>IF(ISNA(VLOOKUP(tblPointScore[[#This Row],[Name / Club]],tblGlbn_Div1[Name / Club],1,FALSE)),IF(ISNA(VLOOKUP(tblPointScore[[#This Row],[Name / Club]],tblGlbn_Div2[Name / Club],1,FALSE)),0,3),3)</f>
        <v>3</v>
      </c>
      <c r="H21" s="1">
        <f ca="1">IF(ISNA(VLOOKUP(tblPointScore[[#This Row],[Name / Club]],tblIll_Div1[[Name / Club]:[Points]],5,FALSE)),0,VLOOKUP(tblPointScore[[#This Row],[Name / Club]],tblIll_Div1[[Name / Club]:[Points]],5,FALSE))</f>
        <v>6</v>
      </c>
      <c r="I21" s="1">
        <f>IF(ISNA(VLOOKUP(tblPointScore[[#This Row],[Name / Club]],tblIll_Div2[[Name / Club]:[Points]],5,FALSE)),0,VLOOKUP(tblPointScore[[#This Row],[Name / Club]],tblIll_Div2[[Name / Club]:[Points]],5,FALSE))</f>
        <v>0</v>
      </c>
      <c r="J21" s="1">
        <f>IF(ISNA(VLOOKUP(tblPointScore[[#This Row],[Name / Club]],tblIll_Div1[Name / Club],1,FALSE)),IF(ISNA(VLOOKUP(tblPointScore[[#This Row],[Name / Club]],tblIll_Div2[Name / Club],1,FALSE)),0,3),3)</f>
        <v>3</v>
      </c>
      <c r="K21" s="1">
        <f>IF(ISNA(VLOOKUP(tblPointScore[[#This Row],[Name / Club]],tblMac_Div1A[[Name / Club]:[Points]],5,FALSE)),0,VLOOKUP(tblPointScore[[#This Row],[Name / Club]],tblMac_Div1A[[Name / Club]:[Points]],5,FALSE))</f>
        <v>0</v>
      </c>
      <c r="L21" s="1">
        <f ca="1">IF(ISNA(VLOOKUP(tblPointScore[[#This Row],[Name / Club]],tblMac_Div1B[[Name / Club]:[Points]],5,FALSE)),0,VLOOKUP(tblPointScore[[#This Row],[Name / Club]],tblMac_Div1B[[Name / Club]:[Points]],5,FALSE))</f>
        <v>2</v>
      </c>
      <c r="M21" s="1">
        <f>IF(ISNA(VLOOKUP(tblPointScore[[#This Row],[Name / Club]],tblMac_Div2A[[Name / Club]:[Points]],5,FALSE)),0,VLOOKUP(tblPointScore[[#This Row],[Name / Club]],tblMac_Div2A[[Name / Club]:[Points]],5,FALSE))</f>
        <v>0</v>
      </c>
      <c r="N21" s="1">
        <f>IF(ISNA(VLOOKUP(tblPointScore[[#This Row],[Name / Club]],tblMac_Div2B[[Name / Club]:[Points]],5,FALSE)),0,VLOOKUP(tblPointScore[[#This Row],[Name / Club]],tblMac_Div2B[[Name / Club]:[Points]],5,FALSE))</f>
        <v>0</v>
      </c>
      <c r="O2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21" s="1">
        <f>IF(ISNA(VLOOKUP(tblPointScore[[#This Row],[Name / Club]],tblNow_Div1A[[Name / Club]:[Points]],5,FALSE)),0,VLOOKUP(tblPointScore[[#This Row],[Name / Club]],tblNow_Div1A[[Name / Club]:[Points]],5,FALSE))</f>
        <v>0</v>
      </c>
      <c r="Q21" s="1">
        <f ca="1">IF(ISNA(VLOOKUP(tblPointScore[[#This Row],[Name / Club]],tblNow_Div1B[[Name / Club]:[Points]],5,FALSE)),0,VLOOKUP(tblPointScore[[#This Row],[Name / Club]],tblNow_Div1B[[Name / Club]:[Points]],5,FALSE))</f>
        <v>0</v>
      </c>
      <c r="R21" s="1">
        <f>IF(ISNA(VLOOKUP(tblPointScore[[#This Row],[Name / Club]],tblNow_Div2A[[Name / Club]:[Points]],5,FALSE)),0,VLOOKUP(tblPointScore[[#This Row],[Name / Club]],tblNow_Div2A[[Name / Club]:[Points]],5,FALSE))</f>
        <v>0</v>
      </c>
      <c r="S21" s="1">
        <f>IF(ISNA(VLOOKUP(tblPointScore[[#This Row],[Name / Club]],tblNow_Div2B[[Name / Club]:[Points]],5,FALSE)),0,VLOOKUP(tblPointScore[[#This Row],[Name / Club]],tblNow_Div2B[[Name / Club]:[Points]],5,FALSE))</f>
        <v>0</v>
      </c>
      <c r="T2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21" s="1">
        <f>IF(ISNA(VLOOKUP(tblPointScore[[#This Row],[Name / Club]],tblSthn_Div1[[Name / Club]:[Points]],5,FALSE)),0,VLOOKUP(tblPointScore[[#This Row],[Name / Club]],tblSthn_Div1[[Name / Club]:[Points]],5,FALSE))</f>
        <v>0</v>
      </c>
      <c r="V21" s="1">
        <f>IF(ISNA(VLOOKUP(tblPointScore[[#This Row],[Name / Club]],tblSthn_Div2[[Name / Club]:[Points]],5,FALSE)),0,VLOOKUP(tblPointScore[[#This Row],[Name / Club]],tblSthn_Div2[[Name / Club]:[Points]],5,FALSE))</f>
        <v>0</v>
      </c>
      <c r="W21" s="1">
        <f>IF(ISNA(VLOOKUP(tblPointScore[[#This Row],[Name / Club]],tblSthn_Div1[Name / Club],1,FALSE)),IF(ISNA(VLOOKUP(tblPointScore[[#This Row],[Name / Club]],tblSthn_Div2[Name / Club],1,FALSE)),0,3),3)</f>
        <v>0</v>
      </c>
      <c r="X21" s="9">
        <f ca="1">SUM(tblPointScore[[#This Row],[Glbn Div 1]:[Sth H Pts]])</f>
        <v>20</v>
      </c>
      <c r="Y21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8</v>
      </c>
      <c r="Z2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1" s="38" t="str">
        <f ca="1">IF(AND(tblPointScore[[#This Row],[Div 1 Pts]]&gt;0,tblPointScore[[#This Row],[Div 2 Pts]]&gt;0),"Y","N")</f>
        <v>N</v>
      </c>
      <c r="AB21" s="35" t="str">
        <f ca="1">IF(AND(tblPointScore[[#This Row],[Mac Div 1 A]]&gt;0,tblPointScore[[#This Row],[Mac Div 1 B]]&gt;0),"Y","N")</f>
        <v>N</v>
      </c>
      <c r="AC21" s="35" t="str">
        <f>IF(AND(tblPointScore[[#This Row],[Mac Div 2 A]]&gt;0,tblPointScore[[#This Row],[Mac Div 2 B]]&gt;0),"Y","N")</f>
        <v>N</v>
      </c>
      <c r="AD21" s="35" t="str">
        <f ca="1">IF(AND(tblPointScore[[#This Row],[Now Div 1 A]]&gt;0,tblPointScore[[#This Row],[Now Div 1 B]]&gt;0),"Y","N")</f>
        <v>N</v>
      </c>
      <c r="AE21" s="35" t="str">
        <f>IF(AND(tblPointScore[[#This Row],[Now Div 2 A]]&gt;0,tblPointScore[[#This Row],[Now Div 2 B]]&gt;0),"Y","N")</f>
        <v>N</v>
      </c>
      <c r="AF21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2" spans="1:32">
      <c r="A22" s="1">
        <f ca="1">CELL("row", A21)-1</f>
        <v>20</v>
      </c>
      <c r="B22" s="7" t="s">
        <v>48</v>
      </c>
      <c r="C22" s="7" t="s">
        <v>682</v>
      </c>
      <c r="D22" s="4" t="str">
        <f>CONCATENATE(tblPointScore[[#This Row],[Name]]," - ",tblPointScore[[#This Row],[Club]])</f>
        <v>Gleeson Michael - CCC</v>
      </c>
      <c r="E22" s="1">
        <f>IF(ISNA(VLOOKUP(tblPointScore[[#This Row],[Name / Club]],tblGlbn_Div1[[Name / Club]:[Points]],5,FALSE)),0,VLOOKUP(tblPointScore[[#This Row],[Name / Club]],tblGlbn_Div1[[Name / Club]:[Points]],5,FALSE))</f>
        <v>0</v>
      </c>
      <c r="F22" s="1">
        <f ca="1">IF(ISNA(VLOOKUP(tblPointScore[[#This Row],[Name / Club]],tblGlbn_Div2[[Name / Club]:[Points]],5,FALSE)),0,VLOOKUP(tblPointScore[[#This Row],[Name / Club]],tblGlbn_Div2[[Name / Club]:[Points]],5,FALSE))</f>
        <v>5</v>
      </c>
      <c r="G22" s="1">
        <f>IF(ISNA(VLOOKUP(tblPointScore[[#This Row],[Name / Club]],tblGlbn_Div1[Name / Club],1,FALSE)),IF(ISNA(VLOOKUP(tblPointScore[[#This Row],[Name / Club]],tblGlbn_Div2[Name / Club],1,FALSE)),0,3),3)</f>
        <v>3</v>
      </c>
      <c r="H22" s="1">
        <f>IF(ISNA(VLOOKUP(tblPointScore[[#This Row],[Name / Club]],tblIll_Div1[[Name / Club]:[Points]],5,FALSE)),0,VLOOKUP(tblPointScore[[#This Row],[Name / Club]],tblIll_Div1[[Name / Club]:[Points]],5,FALSE))</f>
        <v>0</v>
      </c>
      <c r="I22" s="1">
        <f ca="1">IF(ISNA(VLOOKUP(tblPointScore[[#This Row],[Name / Club]],tblIll_Div2[[Name / Club]:[Points]],5,FALSE)),0,VLOOKUP(tblPointScore[[#This Row],[Name / Club]],tblIll_Div2[[Name / Club]:[Points]],5,FALSE))</f>
        <v>0</v>
      </c>
      <c r="J22" s="1">
        <f>IF(ISNA(VLOOKUP(tblPointScore[[#This Row],[Name / Club]],tblIll_Div1[Name / Club],1,FALSE)),IF(ISNA(VLOOKUP(tblPointScore[[#This Row],[Name / Club]],tblIll_Div2[Name / Club],1,FALSE)),0,3),3)</f>
        <v>3</v>
      </c>
      <c r="K22" s="1">
        <f>IF(ISNA(VLOOKUP(tblPointScore[[#This Row],[Name / Club]],tblMac_Div1A[[Name / Club]:[Points]],5,FALSE)),0,VLOOKUP(tblPointScore[[#This Row],[Name / Club]],tblMac_Div1A[[Name / Club]:[Points]],5,FALSE))</f>
        <v>0</v>
      </c>
      <c r="L22" s="1">
        <f>IF(ISNA(VLOOKUP(tblPointScore[[#This Row],[Name / Club]],tblMac_Div1B[[Name / Club]:[Points]],5,FALSE)),0,VLOOKUP(tblPointScore[[#This Row],[Name / Club]],tblMac_Div1B[[Name / Club]:[Points]],5,FALSE))</f>
        <v>0</v>
      </c>
      <c r="M22" s="1">
        <f>IF(ISNA(VLOOKUP(tblPointScore[[#This Row],[Name / Club]],tblMac_Div2A[[Name / Club]:[Points]],5,FALSE)),0,VLOOKUP(tblPointScore[[#This Row],[Name / Club]],tblMac_Div2A[[Name / Club]:[Points]],5,FALSE))</f>
        <v>0</v>
      </c>
      <c r="N22" s="1">
        <f>IF(ISNA(VLOOKUP(tblPointScore[[#This Row],[Name / Club]],tblMac_Div2B[[Name / Club]:[Points]],5,FALSE)),0,VLOOKUP(tblPointScore[[#This Row],[Name / Club]],tblMac_Div2B[[Name / Club]:[Points]],5,FALSE))</f>
        <v>0</v>
      </c>
      <c r="O2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2" s="1">
        <f>IF(ISNA(VLOOKUP(tblPointScore[[#This Row],[Name / Club]],tblNow_Div1A[[Name / Club]:[Points]],5,FALSE)),0,VLOOKUP(tblPointScore[[#This Row],[Name / Club]],tblNow_Div1A[[Name / Club]:[Points]],5,FALSE))</f>
        <v>0</v>
      </c>
      <c r="Q22" s="1">
        <f>IF(ISNA(VLOOKUP(tblPointScore[[#This Row],[Name / Club]],tblNow_Div1B[[Name / Club]:[Points]],5,FALSE)),0,VLOOKUP(tblPointScore[[#This Row],[Name / Club]],tblNow_Div1B[[Name / Club]:[Points]],5,FALSE))</f>
        <v>0</v>
      </c>
      <c r="R22" s="1">
        <f>IF(ISNA(VLOOKUP(tblPointScore[[#This Row],[Name / Club]],tblNow_Div2A[[Name / Club]:[Points]],5,FALSE)),0,VLOOKUP(tblPointScore[[#This Row],[Name / Club]],tblNow_Div2A[[Name / Club]:[Points]],5,FALSE))</f>
        <v>0</v>
      </c>
      <c r="S22" s="1">
        <f ca="1">IF(ISNA(VLOOKUP(tblPointScore[[#This Row],[Name / Club]],tblNow_Div2B[[Name / Club]:[Points]],5,FALSE)),0,VLOOKUP(tblPointScore[[#This Row],[Name / Club]],tblNow_Div2B[[Name / Club]:[Points]],5,FALSE))</f>
        <v>5</v>
      </c>
      <c r="T2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22" s="1">
        <f>IF(ISNA(VLOOKUP(tblPointScore[[#This Row],[Name / Club]],tblSthn_Div1[[Name / Club]:[Points]],5,FALSE)),0,VLOOKUP(tblPointScore[[#This Row],[Name / Club]],tblSthn_Div1[[Name / Club]:[Points]],5,FALSE))</f>
        <v>0</v>
      </c>
      <c r="V22" s="1">
        <f>IF(ISNA(VLOOKUP(tblPointScore[[#This Row],[Name / Club]],tblSthn_Div2[[Name / Club]:[Points]],5,FALSE)),0,VLOOKUP(tblPointScore[[#This Row],[Name / Club]],tblSthn_Div2[[Name / Club]:[Points]],5,FALSE))</f>
        <v>0</v>
      </c>
      <c r="W22" s="1">
        <f>IF(ISNA(VLOOKUP(tblPointScore[[#This Row],[Name / Club]],tblSthn_Div1[Name / Club],1,FALSE)),IF(ISNA(VLOOKUP(tblPointScore[[#This Row],[Name / Club]],tblSthn_Div2[Name / Club],1,FALSE)),0,3),3)</f>
        <v>0</v>
      </c>
      <c r="X22" s="1">
        <f ca="1">SUM(tblPointScore[[#This Row],[Glbn Div 1]:[Sth H Pts]])</f>
        <v>19</v>
      </c>
      <c r="Y2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2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10</v>
      </c>
      <c r="AA22" s="38" t="str">
        <f ca="1">IF(AND(tblPointScore[[#This Row],[Div 1 Pts]]&gt;0,tblPointScore[[#This Row],[Div 2 Pts]]&gt;0),"Y","N")</f>
        <v>N</v>
      </c>
      <c r="AB22" s="35" t="str">
        <f>IF(AND(tblPointScore[[#This Row],[Mac Div 1 A]]&gt;0,tblPointScore[[#This Row],[Mac Div 1 B]]&gt;0),"Y","N")</f>
        <v>N</v>
      </c>
      <c r="AC22" s="35" t="str">
        <f>IF(AND(tblPointScore[[#This Row],[Mac Div 2 A]]&gt;0,tblPointScore[[#This Row],[Mac Div 2 B]]&gt;0),"Y","N")</f>
        <v>N</v>
      </c>
      <c r="AD22" s="35" t="str">
        <f>IF(AND(tblPointScore[[#This Row],[Now Div 1 A]]&gt;0,tblPointScore[[#This Row],[Now Div 1 B]]&gt;0),"Y","N")</f>
        <v>N</v>
      </c>
      <c r="AE22" s="35" t="str">
        <f ca="1">IF(AND(tblPointScore[[#This Row],[Now Div 2 A]]&gt;0,tblPointScore[[#This Row],[Now Div 2 B]]&gt;0),"Y","N")</f>
        <v>N</v>
      </c>
      <c r="AF22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3" spans="1:32">
      <c r="A23" s="1">
        <f ca="1">CELL("row", A22)-1</f>
        <v>21</v>
      </c>
      <c r="B23" s="7" t="s">
        <v>454</v>
      </c>
      <c r="C23" s="7" t="s">
        <v>682</v>
      </c>
      <c r="D23" s="4" t="str">
        <f>CONCATENATE(tblPointScore[[#This Row],[Name]]," - ",tblPointScore[[#This Row],[Club]])</f>
        <v>Halliday Cru - CCC</v>
      </c>
      <c r="E23" s="1">
        <f ca="1">IF(ISNA(VLOOKUP(tblPointScore[[#This Row],[Name / Club]],tblGlbn_Div1[[Name / Club]:[Points]],5,FALSE)),0,VLOOKUP(tblPointScore[[#This Row],[Name / Club]],tblGlbn_Div1[[Name / Club]:[Points]],5,FALSE))</f>
        <v>0</v>
      </c>
      <c r="F23" s="9">
        <f>IF(ISNA(VLOOKUP(tblPointScore[[#This Row],[Name / Club]],tblGlbn_Div2[[Name / Club]:[Points]],5,FALSE)),0,VLOOKUP(tblPointScore[[#This Row],[Name / Club]],tblGlbn_Div2[[Name / Club]:[Points]],5,FALSE))</f>
        <v>0</v>
      </c>
      <c r="G23" s="9">
        <f>IF(ISNA(VLOOKUP(tblPointScore[[#This Row],[Name / Club]],tblGlbn_Div1[Name / Club],1,FALSE)),IF(ISNA(VLOOKUP(tblPointScore[[#This Row],[Name / Club]],tblGlbn_Div2[Name / Club],1,FALSE)),0,3),3)</f>
        <v>3</v>
      </c>
      <c r="H23" s="1">
        <f ca="1">IF(ISNA(VLOOKUP(tblPointScore[[#This Row],[Name / Club]],tblIll_Div1[[Name / Club]:[Points]],5,FALSE)),0,VLOOKUP(tblPointScore[[#This Row],[Name / Club]],tblIll_Div1[[Name / Club]:[Points]],5,FALSE))</f>
        <v>0</v>
      </c>
      <c r="I23" s="1">
        <f>IF(ISNA(VLOOKUP(tblPointScore[[#This Row],[Name / Club]],tblIll_Div2[[Name / Club]:[Points]],5,FALSE)),0,VLOOKUP(tblPointScore[[#This Row],[Name / Club]],tblIll_Div2[[Name / Club]:[Points]],5,FALSE))</f>
        <v>0</v>
      </c>
      <c r="J23" s="1">
        <f>IF(ISNA(VLOOKUP(tblPointScore[[#This Row],[Name / Club]],tblIll_Div1[Name / Club],1,FALSE)),IF(ISNA(VLOOKUP(tblPointScore[[#This Row],[Name / Club]],tblIll_Div2[Name / Club],1,FALSE)),0,3),3)</f>
        <v>3</v>
      </c>
      <c r="K23" s="1">
        <f ca="1">IF(ISNA(VLOOKUP(tblPointScore[[#This Row],[Name / Club]],tblMac_Div1A[[Name / Club]:[Points]],5,FALSE)),0,VLOOKUP(tblPointScore[[#This Row],[Name / Club]],tblMac_Div1A[[Name / Club]:[Points]],5,FALSE))</f>
        <v>10</v>
      </c>
      <c r="L23" s="1">
        <f>IF(ISNA(VLOOKUP(tblPointScore[[#This Row],[Name / Club]],tblMac_Div1B[[Name / Club]:[Points]],5,FALSE)),0,VLOOKUP(tblPointScore[[#This Row],[Name / Club]],tblMac_Div1B[[Name / Club]:[Points]],5,FALSE))</f>
        <v>0</v>
      </c>
      <c r="M23" s="1">
        <f>IF(ISNA(VLOOKUP(tblPointScore[[#This Row],[Name / Club]],tblMac_Div2A[[Name / Club]:[Points]],5,FALSE)),0,VLOOKUP(tblPointScore[[#This Row],[Name / Club]],tblMac_Div2A[[Name / Club]:[Points]],5,FALSE))</f>
        <v>0</v>
      </c>
      <c r="N23" s="1">
        <f>IF(ISNA(VLOOKUP(tblPointScore[[#This Row],[Name / Club]],tblMac_Div2B[[Name / Club]:[Points]],5,FALSE)),0,VLOOKUP(tblPointScore[[#This Row],[Name / Club]],tblMac_Div2B[[Name / Club]:[Points]],5,FALSE))</f>
        <v>0</v>
      </c>
      <c r="O2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23" s="1">
        <f>IF(ISNA(VLOOKUP(tblPointScore[[#This Row],[Name / Club]],tblNow_Div1A[[Name / Club]:[Points]],5,FALSE)),0,VLOOKUP(tblPointScore[[#This Row],[Name / Club]],tblNow_Div1A[[Name / Club]:[Points]],5,FALSE))</f>
        <v>0</v>
      </c>
      <c r="Q23" s="1">
        <f>IF(ISNA(VLOOKUP(tblPointScore[[#This Row],[Name / Club]],tblNow_Div1B[[Name / Club]:[Points]],5,FALSE)),0,VLOOKUP(tblPointScore[[#This Row],[Name / Club]],tblNow_Div1B[[Name / Club]:[Points]],5,FALSE))</f>
        <v>0</v>
      </c>
      <c r="R23" s="1">
        <f>IF(ISNA(VLOOKUP(tblPointScore[[#This Row],[Name / Club]],tblNow_Div2A[[Name / Club]:[Points]],5,FALSE)),0,VLOOKUP(tblPointScore[[#This Row],[Name / Club]],tblNow_Div2A[[Name / Club]:[Points]],5,FALSE))</f>
        <v>0</v>
      </c>
      <c r="S23" s="1">
        <f>IF(ISNA(VLOOKUP(tblPointScore[[#This Row],[Name / Club]],tblNow_Div2B[[Name / Club]:[Points]],5,FALSE)),0,VLOOKUP(tblPointScore[[#This Row],[Name / Club]],tblNow_Div2B[[Name / Club]:[Points]],5,FALSE))</f>
        <v>0</v>
      </c>
      <c r="T2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3" s="1">
        <f>IF(ISNA(VLOOKUP(tblPointScore[[#This Row],[Name / Club]],tblSthn_Div1[[Name / Club]:[Points]],5,FALSE)),0,VLOOKUP(tblPointScore[[#This Row],[Name / Club]],tblSthn_Div1[[Name / Club]:[Points]],5,FALSE))</f>
        <v>0</v>
      </c>
      <c r="V23" s="1">
        <f>IF(ISNA(VLOOKUP(tblPointScore[[#This Row],[Name / Club]],tblSthn_Div2[[Name / Club]:[Points]],5,FALSE)),0,VLOOKUP(tblPointScore[[#This Row],[Name / Club]],tblSthn_Div2[[Name / Club]:[Points]],5,FALSE))</f>
        <v>0</v>
      </c>
      <c r="W23" s="1">
        <f>IF(ISNA(VLOOKUP(tblPointScore[[#This Row],[Name / Club]],tblSthn_Div1[Name / Club],1,FALSE)),IF(ISNA(VLOOKUP(tblPointScore[[#This Row],[Name / Club]],tblSthn_Div2[Name / Club],1,FALSE)),0,3),3)</f>
        <v>0</v>
      </c>
      <c r="X23" s="9">
        <f ca="1">SUM(tblPointScore[[#This Row],[Glbn Div 1]:[Sth H Pts]])</f>
        <v>19</v>
      </c>
      <c r="Y23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10</v>
      </c>
      <c r="Z2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3" s="38" t="str">
        <f ca="1">IF(AND(tblPointScore[[#This Row],[Div 1 Pts]]&gt;0,tblPointScore[[#This Row],[Div 2 Pts]]&gt;0),"Y","N")</f>
        <v>N</v>
      </c>
      <c r="AB23" s="35" t="str">
        <f ca="1">IF(AND(tblPointScore[[#This Row],[Mac Div 1 A]]&gt;0,tblPointScore[[#This Row],[Mac Div 1 B]]&gt;0),"Y","N")</f>
        <v>N</v>
      </c>
      <c r="AC23" s="35" t="str">
        <f>IF(AND(tblPointScore[[#This Row],[Mac Div 2 A]]&gt;0,tblPointScore[[#This Row],[Mac Div 2 B]]&gt;0),"Y","N")</f>
        <v>N</v>
      </c>
      <c r="AD23" s="35" t="str">
        <f>IF(AND(tblPointScore[[#This Row],[Now Div 1 A]]&gt;0,tblPointScore[[#This Row],[Now Div 1 B]]&gt;0),"Y","N")</f>
        <v>N</v>
      </c>
      <c r="AE23" s="35" t="str">
        <f>IF(AND(tblPointScore[[#This Row],[Now Div 2 A]]&gt;0,tblPointScore[[#This Row],[Now Div 2 B]]&gt;0),"Y","N")</f>
        <v>N</v>
      </c>
      <c r="AF23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4" spans="1:32">
      <c r="A24" s="20">
        <f ca="1">CELL("row", A23)-1</f>
        <v>22</v>
      </c>
      <c r="B24" s="43" t="s">
        <v>621</v>
      </c>
      <c r="C24" s="43" t="s">
        <v>685</v>
      </c>
      <c r="D24" s="22" t="str">
        <f>CONCATENATE(tblPointScore[[#This Row],[Name]]," - ",tblPointScore[[#This Row],[Club]])</f>
        <v>Latham Rod - ICC</v>
      </c>
      <c r="E24" s="23">
        <f ca="1">IF(ISNA(VLOOKUP(tblPointScore[[#This Row],[Name / Club]],tblGlbn_Div1[[Name / Club]:[Points]],5,FALSE)),0,VLOOKUP(tblPointScore[[#This Row],[Name / Club]],tblGlbn_Div1[[Name / Club]:[Points]],5,FALSE))</f>
        <v>0</v>
      </c>
      <c r="F24" s="23">
        <f>IF(ISNA(VLOOKUP(tblPointScore[[#This Row],[Name / Club]],tblGlbn_Div2[[Name / Club]:[Points]],5,FALSE)),0,VLOOKUP(tblPointScore[[#This Row],[Name / Club]],tblGlbn_Div2[[Name / Club]:[Points]],5,FALSE))</f>
        <v>0</v>
      </c>
      <c r="G24" s="23">
        <f>IF(ISNA(VLOOKUP(tblPointScore[[#This Row],[Name / Club]],tblGlbn_Div1[Name / Club],1,FALSE)),IF(ISNA(VLOOKUP(tblPointScore[[#This Row],[Name / Club]],tblGlbn_Div2[Name / Club],1,FALSE)),0,3),3)</f>
        <v>3</v>
      </c>
      <c r="H24" s="23">
        <f ca="1">IF(ISNA(VLOOKUP(tblPointScore[[#This Row],[Name / Club]],tblIll_Div1[[Name / Club]:[Points]],5,FALSE)),0,VLOOKUP(tblPointScore[[#This Row],[Name / Club]],tblIll_Div1[[Name / Club]:[Points]],5,FALSE))</f>
        <v>1</v>
      </c>
      <c r="I24" s="23">
        <f>IF(ISNA(VLOOKUP(tblPointScore[[#This Row],[Name / Club]],tblIll_Div2[[Name / Club]:[Points]],5,FALSE)),0,VLOOKUP(tblPointScore[[#This Row],[Name / Club]],tblIll_Div2[[Name / Club]:[Points]],5,FALSE))</f>
        <v>0</v>
      </c>
      <c r="J24" s="23">
        <f>IF(ISNA(VLOOKUP(tblPointScore[[#This Row],[Name / Club]],tblIll_Div1[Name / Club],1,FALSE)),IF(ISNA(VLOOKUP(tblPointScore[[#This Row],[Name / Club]],tblIll_Div2[Name / Club],1,FALSE)),0,3),3)</f>
        <v>3</v>
      </c>
      <c r="K24" s="23">
        <f ca="1">IF(ISNA(VLOOKUP(tblPointScore[[#This Row],[Name / Club]],tblMac_Div1A[[Name / Club]:[Points]],5,FALSE)),0,VLOOKUP(tblPointScore[[#This Row],[Name / Club]],tblMac_Div1A[[Name / Club]:[Points]],5,FALSE))</f>
        <v>3</v>
      </c>
      <c r="L24" s="23">
        <f>IF(ISNA(VLOOKUP(tblPointScore[[#This Row],[Name / Club]],tblMac_Div1B[[Name / Club]:[Points]],5,FALSE)),0,VLOOKUP(tblPointScore[[#This Row],[Name / Club]],tblMac_Div1B[[Name / Club]:[Points]],5,FALSE))</f>
        <v>0</v>
      </c>
      <c r="M24" s="23">
        <f>IF(ISNA(VLOOKUP(tblPointScore[[#This Row],[Name / Club]],tblMac_Div2A[[Name / Club]:[Points]],5,FALSE)),0,VLOOKUP(tblPointScore[[#This Row],[Name / Club]],tblMac_Div2A[[Name / Club]:[Points]],5,FALSE))</f>
        <v>0</v>
      </c>
      <c r="N24" s="23">
        <f>IF(ISNA(VLOOKUP(tblPointScore[[#This Row],[Name / Club]],tblMac_Div2B[[Name / Club]:[Points]],5,FALSE)),0,VLOOKUP(tblPointScore[[#This Row],[Name / Club]],tblMac_Div2B[[Name / Club]:[Points]],5,FALSE))</f>
        <v>0</v>
      </c>
      <c r="O24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24" s="23">
        <f ca="1">IF(ISNA(VLOOKUP(tblPointScore[[#This Row],[Name / Club]],tblNow_Div1A[[Name / Club]:[Points]],5,FALSE)),0,VLOOKUP(tblPointScore[[#This Row],[Name / Club]],tblNow_Div1A[[Name / Club]:[Points]],5,FALSE))</f>
        <v>3</v>
      </c>
      <c r="Q24" s="23">
        <f>IF(ISNA(VLOOKUP(tblPointScore[[#This Row],[Name / Club]],tblNow_Div1B[[Name / Club]:[Points]],5,FALSE)),0,VLOOKUP(tblPointScore[[#This Row],[Name / Club]],tblNow_Div1B[[Name / Club]:[Points]],5,FALSE))</f>
        <v>0</v>
      </c>
      <c r="R24" s="23">
        <f>IF(ISNA(VLOOKUP(tblPointScore[[#This Row],[Name / Club]],tblNow_Div2A[[Name / Club]:[Points]],5,FALSE)),0,VLOOKUP(tblPointScore[[#This Row],[Name / Club]],tblNow_Div2A[[Name / Club]:[Points]],5,FALSE))</f>
        <v>0</v>
      </c>
      <c r="S24" s="23">
        <f>IF(ISNA(VLOOKUP(tblPointScore[[#This Row],[Name / Club]],tblNow_Div2B[[Name / Club]:[Points]],5,FALSE)),0,VLOOKUP(tblPointScore[[#This Row],[Name / Club]],tblNow_Div2B[[Name / Club]:[Points]],5,FALSE))</f>
        <v>0</v>
      </c>
      <c r="T24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24" s="23">
        <f>IF(ISNA(VLOOKUP(tblPointScore[[#This Row],[Name / Club]],tblSthn_Div1[[Name / Club]:[Points]],5,FALSE)),0,VLOOKUP(tblPointScore[[#This Row],[Name / Club]],tblSthn_Div1[[Name / Club]:[Points]],5,FALSE))</f>
        <v>0</v>
      </c>
      <c r="V24" s="23">
        <f>IF(ISNA(VLOOKUP(tblPointScore[[#This Row],[Name / Club]],tblSthn_Div2[[Name / Club]:[Points]],5,FALSE)),0,VLOOKUP(tblPointScore[[#This Row],[Name / Club]],tblSthn_Div2[[Name / Club]:[Points]],5,FALSE))</f>
        <v>0</v>
      </c>
      <c r="W24" s="23">
        <f>IF(ISNA(VLOOKUP(tblPointScore[[#This Row],[Name / Club]],tblSthn_Div1[Name / Club],1,FALSE)),IF(ISNA(VLOOKUP(tblPointScore[[#This Row],[Name / Club]],tblSthn_Div2[Name / Club],1,FALSE)),0,3),3)</f>
        <v>0</v>
      </c>
      <c r="X24" s="23">
        <f ca="1">SUM(tblPointScore[[#This Row],[Glbn Div 1]:[Sth H Pts]])</f>
        <v>19</v>
      </c>
      <c r="Y24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7</v>
      </c>
      <c r="Z24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4" s="44" t="str">
        <f ca="1">IF(AND(tblPointScore[[#This Row],[Div 1 Pts]]&gt;0,tblPointScore[[#This Row],[Div 2 Pts]]&gt;0),"Y","N")</f>
        <v>N</v>
      </c>
      <c r="AB24" s="45" t="str">
        <f ca="1">IF(AND(tblPointScore[[#This Row],[Mac Div 1 A]]&gt;0,tblPointScore[[#This Row],[Mac Div 1 B]]&gt;0),"Y","N")</f>
        <v>N</v>
      </c>
      <c r="AC24" s="45" t="str">
        <f>IF(AND(tblPointScore[[#This Row],[Mac Div 2 A]]&gt;0,tblPointScore[[#This Row],[Mac Div 2 B]]&gt;0),"Y","N")</f>
        <v>N</v>
      </c>
      <c r="AD24" s="45" t="str">
        <f ca="1">IF(AND(tblPointScore[[#This Row],[Now Div 1 A]]&gt;0,tblPointScore[[#This Row],[Now Div 1 B]]&gt;0),"Y","N")</f>
        <v>N</v>
      </c>
      <c r="AE24" s="45" t="str">
        <f>IF(AND(tblPointScore[[#This Row],[Now Div 2 A]]&gt;0,tblPointScore[[#This Row],[Now Div 2 B]]&gt;0),"Y","N")</f>
        <v>N</v>
      </c>
      <c r="AF24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5" spans="1:32">
      <c r="A25" s="20">
        <f ca="1">CELL("row", A24)-1</f>
        <v>23</v>
      </c>
      <c r="B25" s="43" t="s">
        <v>532</v>
      </c>
      <c r="C25" s="43" t="s">
        <v>681</v>
      </c>
      <c r="D25" s="22" t="str">
        <f>CONCATENATE(tblPointScore[[#This Row],[Name]]," - ",tblPointScore[[#This Row],[Club]])</f>
        <v>Stewart Andrew - GCC</v>
      </c>
      <c r="E25" s="23">
        <f ca="1">IF(ISNA(VLOOKUP(tblPointScore[[#This Row],[Name / Club]],tblGlbn_Div1[[Name / Club]:[Points]],5,FALSE)),0,VLOOKUP(tblPointScore[[#This Row],[Name / Club]],tblGlbn_Div1[[Name / Club]:[Points]],5,FALSE))</f>
        <v>3</v>
      </c>
      <c r="F25" s="23">
        <f>IF(ISNA(VLOOKUP(tblPointScore[[#This Row],[Name / Club]],tblGlbn_Div2[[Name / Club]:[Points]],5,FALSE)),0,VLOOKUP(tblPointScore[[#This Row],[Name / Club]],tblGlbn_Div2[[Name / Club]:[Points]],5,FALSE))</f>
        <v>0</v>
      </c>
      <c r="G25" s="23">
        <f>IF(ISNA(VLOOKUP(tblPointScore[[#This Row],[Name / Club]],tblGlbn_Div1[Name / Club],1,FALSE)),IF(ISNA(VLOOKUP(tblPointScore[[#This Row],[Name / Club]],tblGlbn_Div2[Name / Club],1,FALSE)),0,3),3)</f>
        <v>3</v>
      </c>
      <c r="H25" s="23">
        <f ca="1">IF(ISNA(VLOOKUP(tblPointScore[[#This Row],[Name / Club]],tblIll_Div1[[Name / Club]:[Points]],5,FALSE)),0,VLOOKUP(tblPointScore[[#This Row],[Name / Club]],tblIll_Div1[[Name / Club]:[Points]],5,FALSE))</f>
        <v>0</v>
      </c>
      <c r="I25" s="23">
        <f>IF(ISNA(VLOOKUP(tblPointScore[[#This Row],[Name / Club]],tblIll_Div2[[Name / Club]:[Points]],5,FALSE)),0,VLOOKUP(tblPointScore[[#This Row],[Name / Club]],tblIll_Div2[[Name / Club]:[Points]],5,FALSE))</f>
        <v>0</v>
      </c>
      <c r="J25" s="23">
        <f>IF(ISNA(VLOOKUP(tblPointScore[[#This Row],[Name / Club]],tblIll_Div1[Name / Club],1,FALSE)),IF(ISNA(VLOOKUP(tblPointScore[[#This Row],[Name / Club]],tblIll_Div2[Name / Club],1,FALSE)),0,3),3)</f>
        <v>3</v>
      </c>
      <c r="K25" s="23">
        <f>IF(ISNA(VLOOKUP(tblPointScore[[#This Row],[Name / Club]],tblMac_Div1A[[Name / Club]:[Points]],5,FALSE)),0,VLOOKUP(tblPointScore[[#This Row],[Name / Club]],tblMac_Div1A[[Name / Club]:[Points]],5,FALSE))</f>
        <v>0</v>
      </c>
      <c r="L25" s="23">
        <f ca="1">IF(ISNA(VLOOKUP(tblPointScore[[#This Row],[Name / Club]],tblMac_Div1B[[Name / Club]:[Points]],5,FALSE)),0,VLOOKUP(tblPointScore[[#This Row],[Name / Club]],tblMac_Div1B[[Name / Club]:[Points]],5,FALSE))</f>
        <v>7</v>
      </c>
      <c r="M25" s="23">
        <f>IF(ISNA(VLOOKUP(tblPointScore[[#This Row],[Name / Club]],tblMac_Div2A[[Name / Club]:[Points]],5,FALSE)),0,VLOOKUP(tblPointScore[[#This Row],[Name / Club]],tblMac_Div2A[[Name / Club]:[Points]],5,FALSE))</f>
        <v>0</v>
      </c>
      <c r="N25" s="23">
        <f>IF(ISNA(VLOOKUP(tblPointScore[[#This Row],[Name / Club]],tblMac_Div2B[[Name / Club]:[Points]],5,FALSE)),0,VLOOKUP(tblPointScore[[#This Row],[Name / Club]],tblMac_Div2B[[Name / Club]:[Points]],5,FALSE))</f>
        <v>0</v>
      </c>
      <c r="O25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25" s="23">
        <f>IF(ISNA(VLOOKUP(tblPointScore[[#This Row],[Name / Club]],tblNow_Div1A[[Name / Club]:[Points]],5,FALSE)),0,VLOOKUP(tblPointScore[[#This Row],[Name / Club]],tblNow_Div1A[[Name / Club]:[Points]],5,FALSE))</f>
        <v>0</v>
      </c>
      <c r="Q25" s="23">
        <f>IF(ISNA(VLOOKUP(tblPointScore[[#This Row],[Name / Club]],tblNow_Div1B[[Name / Club]:[Points]],5,FALSE)),0,VLOOKUP(tblPointScore[[#This Row],[Name / Club]],tblNow_Div1B[[Name / Club]:[Points]],5,FALSE))</f>
        <v>0</v>
      </c>
      <c r="R25" s="23">
        <f>IF(ISNA(VLOOKUP(tblPointScore[[#This Row],[Name / Club]],tblNow_Div2A[[Name / Club]:[Points]],5,FALSE)),0,VLOOKUP(tblPointScore[[#This Row],[Name / Club]],tblNow_Div2A[[Name / Club]:[Points]],5,FALSE))</f>
        <v>0</v>
      </c>
      <c r="S25" s="23">
        <f>IF(ISNA(VLOOKUP(tblPointScore[[#This Row],[Name / Club]],tblNow_Div2B[[Name / Club]:[Points]],5,FALSE)),0,VLOOKUP(tblPointScore[[#This Row],[Name / Club]],tblNow_Div2B[[Name / Club]:[Points]],5,FALSE))</f>
        <v>0</v>
      </c>
      <c r="T25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5" s="23">
        <f>IF(ISNA(VLOOKUP(tblPointScore[[#This Row],[Name / Club]],tblSthn_Div1[[Name / Club]:[Points]],5,FALSE)),0,VLOOKUP(tblPointScore[[#This Row],[Name / Club]],tblSthn_Div1[[Name / Club]:[Points]],5,FALSE))</f>
        <v>0</v>
      </c>
      <c r="V25" s="23">
        <f>IF(ISNA(VLOOKUP(tblPointScore[[#This Row],[Name / Club]],tblSthn_Div2[[Name / Club]:[Points]],5,FALSE)),0,VLOOKUP(tblPointScore[[#This Row],[Name / Club]],tblSthn_Div2[[Name / Club]:[Points]],5,FALSE))</f>
        <v>0</v>
      </c>
      <c r="W25" s="23">
        <f>IF(ISNA(VLOOKUP(tblPointScore[[#This Row],[Name / Club]],tblSthn_Div1[Name / Club],1,FALSE)),IF(ISNA(VLOOKUP(tblPointScore[[#This Row],[Name / Club]],tblSthn_Div2[Name / Club],1,FALSE)),0,3),3)</f>
        <v>0</v>
      </c>
      <c r="X25" s="23">
        <f ca="1">SUM(tblPointScore[[#This Row],[Glbn Div 1]:[Sth H Pts]])</f>
        <v>19</v>
      </c>
      <c r="Y25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10</v>
      </c>
      <c r="Z25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5" s="44" t="str">
        <f ca="1">IF(AND(tblPointScore[[#This Row],[Div 1 Pts]]&gt;0,tblPointScore[[#This Row],[Div 2 Pts]]&gt;0),"Y","N")</f>
        <v>N</v>
      </c>
      <c r="AB25" s="45" t="str">
        <f ca="1">IF(AND(tblPointScore[[#This Row],[Mac Div 1 A]]&gt;0,tblPointScore[[#This Row],[Mac Div 1 B]]&gt;0),"Y","N")</f>
        <v>N</v>
      </c>
      <c r="AC25" s="45" t="str">
        <f>IF(AND(tblPointScore[[#This Row],[Mac Div 2 A]]&gt;0,tblPointScore[[#This Row],[Mac Div 2 B]]&gt;0),"Y","N")</f>
        <v>N</v>
      </c>
      <c r="AD25" s="45" t="str">
        <f>IF(AND(tblPointScore[[#This Row],[Now Div 1 A]]&gt;0,tblPointScore[[#This Row],[Now Div 1 B]]&gt;0),"Y","N")</f>
        <v>N</v>
      </c>
      <c r="AE25" s="45" t="str">
        <f>IF(AND(tblPointScore[[#This Row],[Now Div 2 A]]&gt;0,tblPointScore[[#This Row],[Now Div 2 B]]&gt;0),"Y","N")</f>
        <v>N</v>
      </c>
      <c r="AF25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6" spans="1:32">
      <c r="A26" s="1">
        <f ca="1">CELL("row", A25)-1</f>
        <v>24</v>
      </c>
      <c r="B26" s="7" t="s">
        <v>330</v>
      </c>
      <c r="C26" s="7" t="s">
        <v>681</v>
      </c>
      <c r="D26" s="4" t="str">
        <f>CONCATENATE(tblPointScore[[#This Row],[Name]]," - ",tblPointScore[[#This Row],[Club]])</f>
        <v>Vaughan Martin - GCC</v>
      </c>
      <c r="E26" s="1">
        <f>IF(ISNA(VLOOKUP(tblPointScore[[#This Row],[Name / Club]],tblGlbn_Div1[[Name / Club]:[Points]],5,FALSE)),0,VLOOKUP(tblPointScore[[#This Row],[Name / Club]],tblGlbn_Div1[[Name / Club]:[Points]],5,FALSE))</f>
        <v>0</v>
      </c>
      <c r="F26" s="1">
        <f ca="1">IF(ISNA(VLOOKUP(tblPointScore[[#This Row],[Name / Club]],tblGlbn_Div2[[Name / Club]:[Points]],5,FALSE)),0,VLOOKUP(tblPointScore[[#This Row],[Name / Club]],tblGlbn_Div2[[Name / Club]:[Points]],5,FALSE))</f>
        <v>0</v>
      </c>
      <c r="G26" s="1">
        <f>IF(ISNA(VLOOKUP(tblPointScore[[#This Row],[Name / Club]],tblGlbn_Div1[Name / Club],1,FALSE)),IF(ISNA(VLOOKUP(tblPointScore[[#This Row],[Name / Club]],tblGlbn_Div2[Name / Club],1,FALSE)),0,3),3)</f>
        <v>3</v>
      </c>
      <c r="H26" s="1">
        <f>IF(ISNA(VLOOKUP(tblPointScore[[#This Row],[Name / Club]],tblIll_Div1[[Name / Club]:[Points]],5,FALSE)),0,VLOOKUP(tblPointScore[[#This Row],[Name / Club]],tblIll_Div1[[Name / Club]:[Points]],5,FALSE))</f>
        <v>0</v>
      </c>
      <c r="I26" s="1">
        <f ca="1">IF(ISNA(VLOOKUP(tblPointScore[[#This Row],[Name / Club]],tblIll_Div2[[Name / Club]:[Points]],5,FALSE)),0,VLOOKUP(tblPointScore[[#This Row],[Name / Club]],tblIll_Div2[[Name / Club]:[Points]],5,FALSE))</f>
        <v>6</v>
      </c>
      <c r="J26" s="1">
        <f>IF(ISNA(VLOOKUP(tblPointScore[[#This Row],[Name / Club]],tblIll_Div1[Name / Club],1,FALSE)),IF(ISNA(VLOOKUP(tblPointScore[[#This Row],[Name / Club]],tblIll_Div2[Name / Club],1,FALSE)),0,3),3)</f>
        <v>3</v>
      </c>
      <c r="K26" s="1">
        <f>IF(ISNA(VLOOKUP(tblPointScore[[#This Row],[Name / Club]],tblMac_Div1A[[Name / Club]:[Points]],5,FALSE)),0,VLOOKUP(tblPointScore[[#This Row],[Name / Club]],tblMac_Div1A[[Name / Club]:[Points]],5,FALSE))</f>
        <v>0</v>
      </c>
      <c r="L26" s="1">
        <f>IF(ISNA(VLOOKUP(tblPointScore[[#This Row],[Name / Club]],tblMac_Div1B[[Name / Club]:[Points]],5,FALSE)),0,VLOOKUP(tblPointScore[[#This Row],[Name / Club]],tblMac_Div1B[[Name / Club]:[Points]],5,FALSE))</f>
        <v>0</v>
      </c>
      <c r="M26" s="1">
        <f>IF(ISNA(VLOOKUP(tblPointScore[[#This Row],[Name / Club]],tblMac_Div2A[[Name / Club]:[Points]],5,FALSE)),0,VLOOKUP(tblPointScore[[#This Row],[Name / Club]],tblMac_Div2A[[Name / Club]:[Points]],5,FALSE))</f>
        <v>0</v>
      </c>
      <c r="N26" s="1">
        <f ca="1">IF(ISNA(VLOOKUP(tblPointScore[[#This Row],[Name / Club]],tblMac_Div2B[[Name / Club]:[Points]],5,FALSE)),0,VLOOKUP(tblPointScore[[#This Row],[Name / Club]],tblMac_Div2B[[Name / Club]:[Points]],5,FALSE))</f>
        <v>0</v>
      </c>
      <c r="O2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26" s="1">
        <f>IF(ISNA(VLOOKUP(tblPointScore[[#This Row],[Name / Club]],tblNow_Div1A[[Name / Club]:[Points]],5,FALSE)),0,VLOOKUP(tblPointScore[[#This Row],[Name / Club]],tblNow_Div1A[[Name / Club]:[Points]],5,FALSE))</f>
        <v>0</v>
      </c>
      <c r="Q26" s="1">
        <f>IF(ISNA(VLOOKUP(tblPointScore[[#This Row],[Name / Club]],tblNow_Div1B[[Name / Club]:[Points]],5,FALSE)),0,VLOOKUP(tblPointScore[[#This Row],[Name / Club]],tblNow_Div1B[[Name / Club]:[Points]],5,FALSE))</f>
        <v>0</v>
      </c>
      <c r="R26" s="1">
        <f>IF(ISNA(VLOOKUP(tblPointScore[[#This Row],[Name / Club]],tblNow_Div2A[[Name / Club]:[Points]],5,FALSE)),0,VLOOKUP(tblPointScore[[#This Row],[Name / Club]],tblNow_Div2A[[Name / Club]:[Points]],5,FALSE))</f>
        <v>0</v>
      </c>
      <c r="S26" s="1">
        <f ca="1">IF(ISNA(VLOOKUP(tblPointScore[[#This Row],[Name / Club]],tblNow_Div2B[[Name / Club]:[Points]],5,FALSE)),0,VLOOKUP(tblPointScore[[#This Row],[Name / Club]],tblNow_Div2B[[Name / Club]:[Points]],5,FALSE))</f>
        <v>0</v>
      </c>
      <c r="T2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26" s="1">
        <f>IF(ISNA(VLOOKUP(tblPointScore[[#This Row],[Name / Club]],tblSthn_Div1[[Name / Club]:[Points]],5,FALSE)),0,VLOOKUP(tblPointScore[[#This Row],[Name / Club]],tblSthn_Div1[[Name / Club]:[Points]],5,FALSE))</f>
        <v>0</v>
      </c>
      <c r="V26" s="1">
        <f>IF(ISNA(VLOOKUP(tblPointScore[[#This Row],[Name / Club]],tblSthn_Div2[[Name / Club]:[Points]],5,FALSE)),0,VLOOKUP(tblPointScore[[#This Row],[Name / Club]],tblSthn_Div2[[Name / Club]:[Points]],5,FALSE))</f>
        <v>0</v>
      </c>
      <c r="W26" s="1">
        <f>IF(ISNA(VLOOKUP(tblPointScore[[#This Row],[Name / Club]],tblSthn_Div1[Name / Club],1,FALSE)),IF(ISNA(VLOOKUP(tblPointScore[[#This Row],[Name / Club]],tblSthn_Div2[Name / Club],1,FALSE)),0,3),3)</f>
        <v>0</v>
      </c>
      <c r="X26" s="1">
        <f ca="1">SUM(tblPointScore[[#This Row],[Glbn Div 1]:[Sth H Pts]])</f>
        <v>18</v>
      </c>
      <c r="Y2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6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6</v>
      </c>
      <c r="AA26" s="38" t="str">
        <f ca="1">IF(AND(tblPointScore[[#This Row],[Div 1 Pts]]&gt;0,tblPointScore[[#This Row],[Div 2 Pts]]&gt;0),"Y","N")</f>
        <v>N</v>
      </c>
      <c r="AB26" s="35" t="str">
        <f>IF(AND(tblPointScore[[#This Row],[Mac Div 1 A]]&gt;0,tblPointScore[[#This Row],[Mac Div 1 B]]&gt;0),"Y","N")</f>
        <v>N</v>
      </c>
      <c r="AC26" s="35" t="str">
        <f ca="1">IF(AND(tblPointScore[[#This Row],[Mac Div 2 A]]&gt;0,tblPointScore[[#This Row],[Mac Div 2 B]]&gt;0),"Y","N")</f>
        <v>N</v>
      </c>
      <c r="AD26" s="35" t="str">
        <f>IF(AND(tblPointScore[[#This Row],[Now Div 1 A]]&gt;0,tblPointScore[[#This Row],[Now Div 1 B]]&gt;0),"Y","N")</f>
        <v>N</v>
      </c>
      <c r="AE26" s="35" t="str">
        <f ca="1">IF(AND(tblPointScore[[#This Row],[Now Div 2 A]]&gt;0,tblPointScore[[#This Row],[Now Div 2 B]]&gt;0),"Y","N")</f>
        <v>N</v>
      </c>
      <c r="AF26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7" spans="1:32">
      <c r="A27" s="1">
        <f ca="1">CELL("row", A26)-1</f>
        <v>25</v>
      </c>
      <c r="B27" s="7" t="s">
        <v>351</v>
      </c>
      <c r="C27" s="7" t="s">
        <v>683</v>
      </c>
      <c r="D27" s="4" t="str">
        <f>CONCATENATE(tblPointScore[[#This Row],[Name]]," - ",tblPointScore[[#This Row],[Club]])</f>
        <v>Vollebregt Richard - SHCC</v>
      </c>
      <c r="E27" s="1">
        <f ca="1">IF(ISNA(VLOOKUP(tblPointScore[[#This Row],[Name / Club]],tblGlbn_Div1[[Name / Club]:[Points]],5,FALSE)),0,VLOOKUP(tblPointScore[[#This Row],[Name / Club]],tblGlbn_Div1[[Name / Club]:[Points]],5,FALSE))</f>
        <v>0</v>
      </c>
      <c r="F27" s="9">
        <f>IF(ISNA(VLOOKUP(tblPointScore[[#This Row],[Name / Club]],tblGlbn_Div2[[Name / Club]:[Points]],5,FALSE)),0,VLOOKUP(tblPointScore[[#This Row],[Name / Club]],tblGlbn_Div2[[Name / Club]:[Points]],5,FALSE))</f>
        <v>0</v>
      </c>
      <c r="G27" s="9">
        <f>IF(ISNA(VLOOKUP(tblPointScore[[#This Row],[Name / Club]],tblGlbn_Div1[Name / Club],1,FALSE)),IF(ISNA(VLOOKUP(tblPointScore[[#This Row],[Name / Club]],tblGlbn_Div2[Name / Club],1,FALSE)),0,3),3)</f>
        <v>3</v>
      </c>
      <c r="H27" s="1">
        <f ca="1">IF(ISNA(VLOOKUP(tblPointScore[[#This Row],[Name / Club]],tblIll_Div1[[Name / Club]:[Points]],5,FALSE)),0,VLOOKUP(tblPointScore[[#This Row],[Name / Club]],tblIll_Div1[[Name / Club]:[Points]],5,FALSE))</f>
        <v>0</v>
      </c>
      <c r="I27" s="1">
        <f>IF(ISNA(VLOOKUP(tblPointScore[[#This Row],[Name / Club]],tblIll_Div2[[Name / Club]:[Points]],5,FALSE)),0,VLOOKUP(tblPointScore[[#This Row],[Name / Club]],tblIll_Div2[[Name / Club]:[Points]],5,FALSE))</f>
        <v>0</v>
      </c>
      <c r="J27" s="1">
        <f>IF(ISNA(VLOOKUP(tblPointScore[[#This Row],[Name / Club]],tblIll_Div1[Name / Club],1,FALSE)),IF(ISNA(VLOOKUP(tblPointScore[[#This Row],[Name / Club]],tblIll_Div2[Name / Club],1,FALSE)),0,3),3)</f>
        <v>3</v>
      </c>
      <c r="K27" s="1">
        <f ca="1">IF(ISNA(VLOOKUP(tblPointScore[[#This Row],[Name / Club]],tblMac_Div1A[[Name / Club]:[Points]],5,FALSE)),0,VLOOKUP(tblPointScore[[#This Row],[Name / Club]],tblMac_Div1A[[Name / Club]:[Points]],5,FALSE))</f>
        <v>4</v>
      </c>
      <c r="L27" s="1">
        <f>IF(ISNA(VLOOKUP(tblPointScore[[#This Row],[Name / Club]],tblMac_Div1B[[Name / Club]:[Points]],5,FALSE)),0,VLOOKUP(tblPointScore[[#This Row],[Name / Club]],tblMac_Div1B[[Name / Club]:[Points]],5,FALSE))</f>
        <v>0</v>
      </c>
      <c r="M27" s="1">
        <f>IF(ISNA(VLOOKUP(tblPointScore[[#This Row],[Name / Club]],tblMac_Div2A[[Name / Club]:[Points]],5,FALSE)),0,VLOOKUP(tblPointScore[[#This Row],[Name / Club]],tblMac_Div2A[[Name / Club]:[Points]],5,FALSE))</f>
        <v>0</v>
      </c>
      <c r="N27" s="1">
        <f>IF(ISNA(VLOOKUP(tblPointScore[[#This Row],[Name / Club]],tblMac_Div2B[[Name / Club]:[Points]],5,FALSE)),0,VLOOKUP(tblPointScore[[#This Row],[Name / Club]],tblMac_Div2B[[Name / Club]:[Points]],5,FALSE))</f>
        <v>0</v>
      </c>
      <c r="O2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27" s="1">
        <f ca="1">IF(ISNA(VLOOKUP(tblPointScore[[#This Row],[Name / Club]],tblNow_Div1A[[Name / Club]:[Points]],5,FALSE)),0,VLOOKUP(tblPointScore[[#This Row],[Name / Club]],tblNow_Div1A[[Name / Club]:[Points]],5,FALSE))</f>
        <v>2</v>
      </c>
      <c r="Q27" s="1">
        <f>IF(ISNA(VLOOKUP(tblPointScore[[#This Row],[Name / Club]],tblNow_Div1B[[Name / Club]:[Points]],5,FALSE)),0,VLOOKUP(tblPointScore[[#This Row],[Name / Club]],tblNow_Div1B[[Name / Club]:[Points]],5,FALSE))</f>
        <v>0</v>
      </c>
      <c r="R27" s="1">
        <f>IF(ISNA(VLOOKUP(tblPointScore[[#This Row],[Name / Club]],tblNow_Div2A[[Name / Club]:[Points]],5,FALSE)),0,VLOOKUP(tblPointScore[[#This Row],[Name / Club]],tblNow_Div2A[[Name / Club]:[Points]],5,FALSE))</f>
        <v>0</v>
      </c>
      <c r="S27" s="1">
        <f>IF(ISNA(VLOOKUP(tblPointScore[[#This Row],[Name / Club]],tblNow_Div2B[[Name / Club]:[Points]],5,FALSE)),0,VLOOKUP(tblPointScore[[#This Row],[Name / Club]],tblNow_Div2B[[Name / Club]:[Points]],5,FALSE))</f>
        <v>0</v>
      </c>
      <c r="T2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27" s="1">
        <f>IF(ISNA(VLOOKUP(tblPointScore[[#This Row],[Name / Club]],tblSthn_Div1[[Name / Club]:[Points]],5,FALSE)),0,VLOOKUP(tblPointScore[[#This Row],[Name / Club]],tblSthn_Div1[[Name / Club]:[Points]],5,FALSE))</f>
        <v>0</v>
      </c>
      <c r="V27" s="1">
        <f>IF(ISNA(VLOOKUP(tblPointScore[[#This Row],[Name / Club]],tblSthn_Div2[[Name / Club]:[Points]],5,FALSE)),0,VLOOKUP(tblPointScore[[#This Row],[Name / Club]],tblSthn_Div2[[Name / Club]:[Points]],5,FALSE))</f>
        <v>0</v>
      </c>
      <c r="W27" s="1">
        <f>IF(ISNA(VLOOKUP(tblPointScore[[#This Row],[Name / Club]],tblSthn_Div1[Name / Club],1,FALSE)),IF(ISNA(VLOOKUP(tblPointScore[[#This Row],[Name / Club]],tblSthn_Div2[Name / Club],1,FALSE)),0,3),3)</f>
        <v>0</v>
      </c>
      <c r="X27" s="9">
        <f ca="1">SUM(tblPointScore[[#This Row],[Glbn Div 1]:[Sth H Pts]])</f>
        <v>18</v>
      </c>
      <c r="Y27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6</v>
      </c>
      <c r="Z2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7" s="38" t="str">
        <f ca="1">IF(AND(tblPointScore[[#This Row],[Div 1 Pts]]&gt;0,tblPointScore[[#This Row],[Div 2 Pts]]&gt;0),"Y","N")</f>
        <v>N</v>
      </c>
      <c r="AB27" s="35" t="str">
        <f ca="1">IF(AND(tblPointScore[[#This Row],[Mac Div 1 A]]&gt;0,tblPointScore[[#This Row],[Mac Div 1 B]]&gt;0),"Y","N")</f>
        <v>N</v>
      </c>
      <c r="AC27" s="35" t="str">
        <f>IF(AND(tblPointScore[[#This Row],[Mac Div 2 A]]&gt;0,tblPointScore[[#This Row],[Mac Div 2 B]]&gt;0),"Y","N")</f>
        <v>N</v>
      </c>
      <c r="AD27" s="35" t="str">
        <f ca="1">IF(AND(tblPointScore[[#This Row],[Now Div 1 A]]&gt;0,tblPointScore[[#This Row],[Now Div 1 B]]&gt;0),"Y","N")</f>
        <v>N</v>
      </c>
      <c r="AE27" s="35" t="str">
        <f>IF(AND(tblPointScore[[#This Row],[Now Div 2 A]]&gt;0,tblPointScore[[#This Row],[Now Div 2 B]]&gt;0),"Y","N")</f>
        <v>N</v>
      </c>
      <c r="AF27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8" spans="1:32">
      <c r="A28" s="1">
        <f ca="1">CELL("row", A27)-1</f>
        <v>26</v>
      </c>
      <c r="B28" s="7" t="s">
        <v>30</v>
      </c>
      <c r="C28" s="7" t="s">
        <v>687</v>
      </c>
      <c r="D28" s="4" t="str">
        <f>CONCATENATE(tblPointScore[[#This Row],[Name]]," - ",tblPointScore[[#This Row],[Club]])</f>
        <v>Brandon Ian - JCC</v>
      </c>
      <c r="E28" s="1">
        <f>IF(ISNA(VLOOKUP(tblPointScore[[#This Row],[Name / Club]],tblGlbn_Div1[[Name / Club]:[Points]],5,FALSE)),0,VLOOKUP(tblPointScore[[#This Row],[Name / Club]],tblGlbn_Div1[[Name / Club]:[Points]],5,FALSE))</f>
        <v>0</v>
      </c>
      <c r="F28" s="1">
        <f ca="1">IF(ISNA(VLOOKUP(tblPointScore[[#This Row],[Name / Club]],tblGlbn_Div2[[Name / Club]:[Points]],5,FALSE)),0,VLOOKUP(tblPointScore[[#This Row],[Name / Club]],tblGlbn_Div2[[Name / Club]:[Points]],5,FALSE))</f>
        <v>8</v>
      </c>
      <c r="G28" s="1">
        <f>IF(ISNA(VLOOKUP(tblPointScore[[#This Row],[Name / Club]],tblGlbn_Div1[Name / Club],1,FALSE)),IF(ISNA(VLOOKUP(tblPointScore[[#This Row],[Name / Club]],tblGlbn_Div2[Name / Club],1,FALSE)),0,3),3)</f>
        <v>3</v>
      </c>
      <c r="H28" s="1">
        <f>IF(ISNA(VLOOKUP(tblPointScore[[#This Row],[Name / Club]],tblIll_Div1[[Name / Club]:[Points]],5,FALSE)),0,VLOOKUP(tblPointScore[[#This Row],[Name / Club]],tblIll_Div1[[Name / Club]:[Points]],5,FALSE))</f>
        <v>0</v>
      </c>
      <c r="I28" s="1">
        <f ca="1">IF(ISNA(VLOOKUP(tblPointScore[[#This Row],[Name / Club]],tblIll_Div2[[Name / Club]:[Points]],5,FALSE)),0,VLOOKUP(tblPointScore[[#This Row],[Name / Club]],tblIll_Div2[[Name / Club]:[Points]],5,FALSE))</f>
        <v>0</v>
      </c>
      <c r="J28" s="1">
        <f>IF(ISNA(VLOOKUP(tblPointScore[[#This Row],[Name / Club]],tblIll_Div1[Name / Club],1,FALSE)),IF(ISNA(VLOOKUP(tblPointScore[[#This Row],[Name / Club]],tblIll_Div2[Name / Club],1,FALSE)),0,3),3)</f>
        <v>3</v>
      </c>
      <c r="K28" s="1">
        <f>IF(ISNA(VLOOKUP(tblPointScore[[#This Row],[Name / Club]],tblMac_Div1A[[Name / Club]:[Points]],5,FALSE)),0,VLOOKUP(tblPointScore[[#This Row],[Name / Club]],tblMac_Div1A[[Name / Club]:[Points]],5,FALSE))</f>
        <v>0</v>
      </c>
      <c r="L28" s="1">
        <f>IF(ISNA(VLOOKUP(tblPointScore[[#This Row],[Name / Club]],tblMac_Div1B[[Name / Club]:[Points]],5,FALSE)),0,VLOOKUP(tblPointScore[[#This Row],[Name / Club]],tblMac_Div1B[[Name / Club]:[Points]],5,FALSE))</f>
        <v>0</v>
      </c>
      <c r="M28" s="1">
        <f ca="1">IF(ISNA(VLOOKUP(tblPointScore[[#This Row],[Name / Club]],tblMac_Div2A[[Name / Club]:[Points]],5,FALSE)),0,VLOOKUP(tblPointScore[[#This Row],[Name / Club]],tblMac_Div2A[[Name / Club]:[Points]],5,FALSE))</f>
        <v>0</v>
      </c>
      <c r="N28" s="1">
        <f>IF(ISNA(VLOOKUP(tblPointScore[[#This Row],[Name / Club]],tblMac_Div2B[[Name / Club]:[Points]],5,FALSE)),0,VLOOKUP(tblPointScore[[#This Row],[Name / Club]],tblMac_Div2B[[Name / Club]:[Points]],5,FALSE))</f>
        <v>0</v>
      </c>
      <c r="O2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28" s="1">
        <f>IF(ISNA(VLOOKUP(tblPointScore[[#This Row],[Name / Club]],tblNow_Div1A[[Name / Club]:[Points]],5,FALSE)),0,VLOOKUP(tblPointScore[[#This Row],[Name / Club]],tblNow_Div1A[[Name / Club]:[Points]],5,FALSE))</f>
        <v>0</v>
      </c>
      <c r="Q28" s="1">
        <f>IF(ISNA(VLOOKUP(tblPointScore[[#This Row],[Name / Club]],tblNow_Div1B[[Name / Club]:[Points]],5,FALSE)),0,VLOOKUP(tblPointScore[[#This Row],[Name / Club]],tblNow_Div1B[[Name / Club]:[Points]],5,FALSE))</f>
        <v>0</v>
      </c>
      <c r="R28" s="1">
        <f>IF(ISNA(VLOOKUP(tblPointScore[[#This Row],[Name / Club]],tblNow_Div2A[[Name / Club]:[Points]],5,FALSE)),0,VLOOKUP(tblPointScore[[#This Row],[Name / Club]],tblNow_Div2A[[Name / Club]:[Points]],5,FALSE))</f>
        <v>0</v>
      </c>
      <c r="S28" s="1">
        <f>IF(ISNA(VLOOKUP(tblPointScore[[#This Row],[Name / Club]],tblNow_Div2B[[Name / Club]:[Points]],5,FALSE)),0,VLOOKUP(tblPointScore[[#This Row],[Name / Club]],tblNow_Div2B[[Name / Club]:[Points]],5,FALSE))</f>
        <v>0</v>
      </c>
      <c r="T2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8" s="1">
        <f>IF(ISNA(VLOOKUP(tblPointScore[[#This Row],[Name / Club]],tblSthn_Div1[[Name / Club]:[Points]],5,FALSE)),0,VLOOKUP(tblPointScore[[#This Row],[Name / Club]],tblSthn_Div1[[Name / Club]:[Points]],5,FALSE))</f>
        <v>0</v>
      </c>
      <c r="V28" s="1">
        <f>IF(ISNA(VLOOKUP(tblPointScore[[#This Row],[Name / Club]],tblSthn_Div2[[Name / Club]:[Points]],5,FALSE)),0,VLOOKUP(tblPointScore[[#This Row],[Name / Club]],tblSthn_Div2[[Name / Club]:[Points]],5,FALSE))</f>
        <v>0</v>
      </c>
      <c r="W28" s="1">
        <f>IF(ISNA(VLOOKUP(tblPointScore[[#This Row],[Name / Club]],tblSthn_Div1[Name / Club],1,FALSE)),IF(ISNA(VLOOKUP(tblPointScore[[#This Row],[Name / Club]],tblSthn_Div2[Name / Club],1,FALSE)),0,3),3)</f>
        <v>0</v>
      </c>
      <c r="X28" s="1">
        <f ca="1">SUM(tblPointScore[[#This Row],[Glbn Div 1]:[Sth H Pts]])</f>
        <v>17</v>
      </c>
      <c r="Y2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8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8</v>
      </c>
      <c r="AA28" s="38" t="str">
        <f ca="1">IF(AND(tblPointScore[[#This Row],[Div 1 Pts]]&gt;0,tblPointScore[[#This Row],[Div 2 Pts]]&gt;0),"Y","N")</f>
        <v>N</v>
      </c>
      <c r="AB28" s="35" t="str">
        <f>IF(AND(tblPointScore[[#This Row],[Mac Div 1 A]]&gt;0,tblPointScore[[#This Row],[Mac Div 1 B]]&gt;0),"Y","N")</f>
        <v>N</v>
      </c>
      <c r="AC28" s="35" t="str">
        <f ca="1">IF(AND(tblPointScore[[#This Row],[Mac Div 2 A]]&gt;0,tblPointScore[[#This Row],[Mac Div 2 B]]&gt;0),"Y","N")</f>
        <v>N</v>
      </c>
      <c r="AD28" s="35" t="str">
        <f>IF(AND(tblPointScore[[#This Row],[Now Div 1 A]]&gt;0,tblPointScore[[#This Row],[Now Div 1 B]]&gt;0),"Y","N")</f>
        <v>N</v>
      </c>
      <c r="AE28" s="35" t="str">
        <f>IF(AND(tblPointScore[[#This Row],[Now Div 2 A]]&gt;0,tblPointScore[[#This Row],[Now Div 2 B]]&gt;0),"Y","N")</f>
        <v>N</v>
      </c>
      <c r="AF28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9" spans="1:32">
      <c r="A29" s="1">
        <f ca="1">CELL("row", A28)-1</f>
        <v>27</v>
      </c>
      <c r="B29" s="7" t="s">
        <v>354</v>
      </c>
      <c r="C29" s="7" t="s">
        <v>685</v>
      </c>
      <c r="D29" s="4" t="str">
        <f>CONCATENATE(tblPointScore[[#This Row],[Name]]," - ",tblPointScore[[#This Row],[Club]])</f>
        <v>Cooper Peter - ICC</v>
      </c>
      <c r="E29" s="1">
        <f>IF(ISNA(VLOOKUP(tblPointScore[[#This Row],[Name / Club]],tblGlbn_Div1[[Name / Club]:[Points]],5,FALSE)),0,VLOOKUP(tblPointScore[[#This Row],[Name / Club]],tblGlbn_Div1[[Name / Club]:[Points]],5,FALSE))</f>
        <v>0</v>
      </c>
      <c r="F29" s="9">
        <f>IF(ISNA(VLOOKUP(tblPointScore[[#This Row],[Name / Club]],tblGlbn_Div2[[Name / Club]:[Points]],5,FALSE)),0,VLOOKUP(tblPointScore[[#This Row],[Name / Club]],tblGlbn_Div2[[Name / Club]:[Points]],5,FALSE))</f>
        <v>0</v>
      </c>
      <c r="G29" s="9">
        <f>IF(ISNA(VLOOKUP(tblPointScore[[#This Row],[Name / Club]],tblGlbn_Div1[Name / Club],1,FALSE)),IF(ISNA(VLOOKUP(tblPointScore[[#This Row],[Name / Club]],tblGlbn_Div2[Name / Club],1,FALSE)),0,3),3)</f>
        <v>0</v>
      </c>
      <c r="H29" s="1">
        <f ca="1">IF(ISNA(VLOOKUP(tblPointScore[[#This Row],[Name / Club]],tblIll_Div1[[Name / Club]:[Points]],5,FALSE)),0,VLOOKUP(tblPointScore[[#This Row],[Name / Club]],tblIll_Div1[[Name / Club]:[Points]],5,FALSE))</f>
        <v>2</v>
      </c>
      <c r="I29" s="1">
        <f>IF(ISNA(VLOOKUP(tblPointScore[[#This Row],[Name / Club]],tblIll_Div2[[Name / Club]:[Points]],5,FALSE)),0,VLOOKUP(tblPointScore[[#This Row],[Name / Club]],tblIll_Div2[[Name / Club]:[Points]],5,FALSE))</f>
        <v>0</v>
      </c>
      <c r="J29" s="1">
        <f>IF(ISNA(VLOOKUP(tblPointScore[[#This Row],[Name / Club]],tblIll_Div1[Name / Club],1,FALSE)),IF(ISNA(VLOOKUP(tblPointScore[[#This Row],[Name / Club]],tblIll_Div2[Name / Club],1,FALSE)),0,3),3)</f>
        <v>3</v>
      </c>
      <c r="K29" s="1">
        <f>IF(ISNA(VLOOKUP(tblPointScore[[#This Row],[Name / Club]],tblMac_Div1A[[Name / Club]:[Points]],5,FALSE)),0,VLOOKUP(tblPointScore[[#This Row],[Name / Club]],tblMac_Div1A[[Name / Club]:[Points]],5,FALSE))</f>
        <v>0</v>
      </c>
      <c r="L29" s="1">
        <f ca="1">IF(ISNA(VLOOKUP(tblPointScore[[#This Row],[Name / Club]],tblMac_Div1B[[Name / Club]:[Points]],5,FALSE)),0,VLOOKUP(tblPointScore[[#This Row],[Name / Club]],tblMac_Div1B[[Name / Club]:[Points]],5,FALSE))</f>
        <v>9</v>
      </c>
      <c r="M29" s="1">
        <f>IF(ISNA(VLOOKUP(tblPointScore[[#This Row],[Name / Club]],tblMac_Div2A[[Name / Club]:[Points]],5,FALSE)),0,VLOOKUP(tblPointScore[[#This Row],[Name / Club]],tblMac_Div2A[[Name / Club]:[Points]],5,FALSE))</f>
        <v>0</v>
      </c>
      <c r="N29" s="1">
        <f>IF(ISNA(VLOOKUP(tblPointScore[[#This Row],[Name / Club]],tblMac_Div2B[[Name / Club]:[Points]],5,FALSE)),0,VLOOKUP(tblPointScore[[#This Row],[Name / Club]],tblMac_Div2B[[Name / Club]:[Points]],5,FALSE))</f>
        <v>0</v>
      </c>
      <c r="O2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29" s="1">
        <f>IF(ISNA(VLOOKUP(tblPointScore[[#This Row],[Name / Club]],tblNow_Div1A[[Name / Club]:[Points]],5,FALSE)),0,VLOOKUP(tblPointScore[[#This Row],[Name / Club]],tblNow_Div1A[[Name / Club]:[Points]],5,FALSE))</f>
        <v>0</v>
      </c>
      <c r="Q29" s="1">
        <f>IF(ISNA(VLOOKUP(tblPointScore[[#This Row],[Name / Club]],tblNow_Div1B[[Name / Club]:[Points]],5,FALSE)),0,VLOOKUP(tblPointScore[[#This Row],[Name / Club]],tblNow_Div1B[[Name / Club]:[Points]],5,FALSE))</f>
        <v>0</v>
      </c>
      <c r="R29" s="1">
        <f>IF(ISNA(VLOOKUP(tblPointScore[[#This Row],[Name / Club]],tblNow_Div2A[[Name / Club]:[Points]],5,FALSE)),0,VLOOKUP(tblPointScore[[#This Row],[Name / Club]],tblNow_Div2A[[Name / Club]:[Points]],5,FALSE))</f>
        <v>0</v>
      </c>
      <c r="S29" s="1">
        <f>IF(ISNA(VLOOKUP(tblPointScore[[#This Row],[Name / Club]],tblNow_Div2B[[Name / Club]:[Points]],5,FALSE)),0,VLOOKUP(tblPointScore[[#This Row],[Name / Club]],tblNow_Div2B[[Name / Club]:[Points]],5,FALSE))</f>
        <v>0</v>
      </c>
      <c r="T2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9" s="1">
        <f>IF(ISNA(VLOOKUP(tblPointScore[[#This Row],[Name / Club]],tblSthn_Div1[[Name / Club]:[Points]],5,FALSE)),0,VLOOKUP(tblPointScore[[#This Row],[Name / Club]],tblSthn_Div1[[Name / Club]:[Points]],5,FALSE))</f>
        <v>0</v>
      </c>
      <c r="V29" s="1">
        <f>IF(ISNA(VLOOKUP(tblPointScore[[#This Row],[Name / Club]],tblSthn_Div2[[Name / Club]:[Points]],5,FALSE)),0,VLOOKUP(tblPointScore[[#This Row],[Name / Club]],tblSthn_Div2[[Name / Club]:[Points]],5,FALSE))</f>
        <v>0</v>
      </c>
      <c r="W29" s="1">
        <f>IF(ISNA(VLOOKUP(tblPointScore[[#This Row],[Name / Club]],tblSthn_Div1[Name / Club],1,FALSE)),IF(ISNA(VLOOKUP(tblPointScore[[#This Row],[Name / Club]],tblSthn_Div2[Name / Club],1,FALSE)),0,3),3)</f>
        <v>0</v>
      </c>
      <c r="X29" s="9">
        <f ca="1">SUM(tblPointScore[[#This Row],[Glbn Div 1]:[Sth H Pts]])</f>
        <v>17</v>
      </c>
      <c r="Y29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11</v>
      </c>
      <c r="Z2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9" s="38" t="str">
        <f ca="1">IF(AND(tblPointScore[[#This Row],[Div 1 Pts]]&gt;0,tblPointScore[[#This Row],[Div 2 Pts]]&gt;0),"Y","N")</f>
        <v>N</v>
      </c>
      <c r="AB29" s="35" t="str">
        <f ca="1">IF(AND(tblPointScore[[#This Row],[Mac Div 1 A]]&gt;0,tblPointScore[[#This Row],[Mac Div 1 B]]&gt;0),"Y","N")</f>
        <v>N</v>
      </c>
      <c r="AC29" s="35" t="str">
        <f>IF(AND(tblPointScore[[#This Row],[Mac Div 2 A]]&gt;0,tblPointScore[[#This Row],[Mac Div 2 B]]&gt;0),"Y","N")</f>
        <v>N</v>
      </c>
      <c r="AD29" s="35" t="str">
        <f>IF(AND(tblPointScore[[#This Row],[Now Div 1 A]]&gt;0,tblPointScore[[#This Row],[Now Div 1 B]]&gt;0),"Y","N")</f>
        <v>N</v>
      </c>
      <c r="AE29" s="35" t="str">
        <f>IF(AND(tblPointScore[[#This Row],[Now Div 2 A]]&gt;0,tblPointScore[[#This Row],[Now Div 2 B]]&gt;0),"Y","N")</f>
        <v>N</v>
      </c>
      <c r="AF29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0" spans="1:32">
      <c r="A30" s="1">
        <f ca="1">CELL("row", A29)-1</f>
        <v>28</v>
      </c>
      <c r="B30" s="7" t="s">
        <v>20</v>
      </c>
      <c r="C30" s="7" t="s">
        <v>685</v>
      </c>
      <c r="D30" s="4" t="str">
        <f>CONCATENATE(tblPointScore[[#This Row],[Name]]," - ",tblPointScore[[#This Row],[Club]])</f>
        <v>Jones Phil - ICC</v>
      </c>
      <c r="E30" s="1">
        <f>IF(ISNA(VLOOKUP(tblPointScore[[#This Row],[Name / Club]],tblGlbn_Div1[[Name / Club]:[Points]],5,FALSE)),0,VLOOKUP(tblPointScore[[#This Row],[Name / Club]],tblGlbn_Div1[[Name / Club]:[Points]],5,FALSE))</f>
        <v>0</v>
      </c>
      <c r="F30" s="1">
        <f ca="1">IF(ISNA(VLOOKUP(tblPointScore[[#This Row],[Name / Club]],tblGlbn_Div2[[Name / Club]:[Points]],5,FALSE)),0,VLOOKUP(tblPointScore[[#This Row],[Name / Club]],tblGlbn_Div2[[Name / Club]:[Points]],5,FALSE))</f>
        <v>0</v>
      </c>
      <c r="G30" s="1">
        <f>IF(ISNA(VLOOKUP(tblPointScore[[#This Row],[Name / Club]],tblGlbn_Div1[Name / Club],1,FALSE)),IF(ISNA(VLOOKUP(tblPointScore[[#This Row],[Name / Club]],tblGlbn_Div2[Name / Club],1,FALSE)),0,3),3)</f>
        <v>3</v>
      </c>
      <c r="H30" s="1">
        <f>IF(ISNA(VLOOKUP(tblPointScore[[#This Row],[Name / Club]],tblIll_Div1[[Name / Club]:[Points]],5,FALSE)),0,VLOOKUP(tblPointScore[[#This Row],[Name / Club]],tblIll_Div1[[Name / Club]:[Points]],5,FALSE))</f>
        <v>0</v>
      </c>
      <c r="I30" s="1">
        <f ca="1">IF(ISNA(VLOOKUP(tblPointScore[[#This Row],[Name / Club]],tblIll_Div2[[Name / Club]:[Points]],5,FALSE)),0,VLOOKUP(tblPointScore[[#This Row],[Name / Club]],tblIll_Div2[[Name / Club]:[Points]],5,FALSE))</f>
        <v>0</v>
      </c>
      <c r="J30" s="1">
        <f>IF(ISNA(VLOOKUP(tblPointScore[[#This Row],[Name / Club]],tblIll_Div1[Name / Club],1,FALSE)),IF(ISNA(VLOOKUP(tblPointScore[[#This Row],[Name / Club]],tblIll_Div2[Name / Club],1,FALSE)),0,3),3)</f>
        <v>3</v>
      </c>
      <c r="K30" s="1">
        <f>IF(ISNA(VLOOKUP(tblPointScore[[#This Row],[Name / Club]],tblMac_Div1A[[Name / Club]:[Points]],5,FALSE)),0,VLOOKUP(tblPointScore[[#This Row],[Name / Club]],tblMac_Div1A[[Name / Club]:[Points]],5,FALSE))</f>
        <v>0</v>
      </c>
      <c r="L30" s="1">
        <f>IF(ISNA(VLOOKUP(tblPointScore[[#This Row],[Name / Club]],tblMac_Div1B[[Name / Club]:[Points]],5,FALSE)),0,VLOOKUP(tblPointScore[[#This Row],[Name / Club]],tblMac_Div1B[[Name / Club]:[Points]],5,FALSE))</f>
        <v>0</v>
      </c>
      <c r="M30" s="1">
        <f ca="1">IF(ISNA(VLOOKUP(tblPointScore[[#This Row],[Name / Club]],tblMac_Div2A[[Name / Club]:[Points]],5,FALSE)),0,VLOOKUP(tblPointScore[[#This Row],[Name / Club]],tblMac_Div2A[[Name / Club]:[Points]],5,FALSE))</f>
        <v>5</v>
      </c>
      <c r="N30" s="1">
        <f>IF(ISNA(VLOOKUP(tblPointScore[[#This Row],[Name / Club]],tblMac_Div2B[[Name / Club]:[Points]],5,FALSE)),0,VLOOKUP(tblPointScore[[#This Row],[Name / Club]],tblMac_Div2B[[Name / Club]:[Points]],5,FALSE))</f>
        <v>0</v>
      </c>
      <c r="O3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30" s="1">
        <f>IF(ISNA(VLOOKUP(tblPointScore[[#This Row],[Name / Club]],tblNow_Div1A[[Name / Club]:[Points]],5,FALSE)),0,VLOOKUP(tblPointScore[[#This Row],[Name / Club]],tblNow_Div1A[[Name / Club]:[Points]],5,FALSE))</f>
        <v>0</v>
      </c>
      <c r="Q30" s="1">
        <f>IF(ISNA(VLOOKUP(tblPointScore[[#This Row],[Name / Club]],tblNow_Div1B[[Name / Club]:[Points]],5,FALSE)),0,VLOOKUP(tblPointScore[[#This Row],[Name / Club]],tblNow_Div1B[[Name / Club]:[Points]],5,FALSE))</f>
        <v>0</v>
      </c>
      <c r="R30" s="1">
        <f ca="1">IF(ISNA(VLOOKUP(tblPointScore[[#This Row],[Name / Club]],tblNow_Div2A[[Name / Club]:[Points]],5,FALSE)),0,VLOOKUP(tblPointScore[[#This Row],[Name / Club]],tblNow_Div2A[[Name / Club]:[Points]],5,FALSE))</f>
        <v>0</v>
      </c>
      <c r="S30" s="1">
        <f>IF(ISNA(VLOOKUP(tblPointScore[[#This Row],[Name / Club]],tblNow_Div2B[[Name / Club]:[Points]],5,FALSE)),0,VLOOKUP(tblPointScore[[#This Row],[Name / Club]],tblNow_Div2B[[Name / Club]:[Points]],5,FALSE))</f>
        <v>0</v>
      </c>
      <c r="T3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30" s="1">
        <f>IF(ISNA(VLOOKUP(tblPointScore[[#This Row],[Name / Club]],tblSthn_Div1[[Name / Club]:[Points]],5,FALSE)),0,VLOOKUP(tblPointScore[[#This Row],[Name / Club]],tblSthn_Div1[[Name / Club]:[Points]],5,FALSE))</f>
        <v>0</v>
      </c>
      <c r="V30" s="1">
        <f>IF(ISNA(VLOOKUP(tblPointScore[[#This Row],[Name / Club]],tblSthn_Div2[[Name / Club]:[Points]],5,FALSE)),0,VLOOKUP(tblPointScore[[#This Row],[Name / Club]],tblSthn_Div2[[Name / Club]:[Points]],5,FALSE))</f>
        <v>0</v>
      </c>
      <c r="W30" s="1">
        <f>IF(ISNA(VLOOKUP(tblPointScore[[#This Row],[Name / Club]],tblSthn_Div1[Name / Club],1,FALSE)),IF(ISNA(VLOOKUP(tblPointScore[[#This Row],[Name / Club]],tblSthn_Div2[Name / Club],1,FALSE)),0,3),3)</f>
        <v>0</v>
      </c>
      <c r="X30" s="1">
        <f ca="1">SUM(tblPointScore[[#This Row],[Glbn Div 1]:[Sth H Pts]])</f>
        <v>17</v>
      </c>
      <c r="Y3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0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5</v>
      </c>
      <c r="AA30" s="38" t="str">
        <f ca="1">IF(AND(tblPointScore[[#This Row],[Div 1 Pts]]&gt;0,tblPointScore[[#This Row],[Div 2 Pts]]&gt;0),"Y","N")</f>
        <v>N</v>
      </c>
      <c r="AB30" s="35" t="str">
        <f>IF(AND(tblPointScore[[#This Row],[Mac Div 1 A]]&gt;0,tblPointScore[[#This Row],[Mac Div 1 B]]&gt;0),"Y","N")</f>
        <v>N</v>
      </c>
      <c r="AC30" s="35" t="str">
        <f ca="1">IF(AND(tblPointScore[[#This Row],[Mac Div 2 A]]&gt;0,tblPointScore[[#This Row],[Mac Div 2 B]]&gt;0),"Y","N")</f>
        <v>N</v>
      </c>
      <c r="AD30" s="35" t="str">
        <f>IF(AND(tblPointScore[[#This Row],[Now Div 1 A]]&gt;0,tblPointScore[[#This Row],[Now Div 1 B]]&gt;0),"Y","N")</f>
        <v>N</v>
      </c>
      <c r="AE30" s="35" t="str">
        <f ca="1">IF(AND(tblPointScore[[#This Row],[Now Div 2 A]]&gt;0,tblPointScore[[#This Row],[Now Div 2 B]]&gt;0),"Y","N")</f>
        <v>N</v>
      </c>
      <c r="AF30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1" spans="1:32">
      <c r="A31" s="20">
        <f ca="1">CELL("row", A30)-1</f>
        <v>29</v>
      </c>
      <c r="B31" s="43" t="s">
        <v>721</v>
      </c>
      <c r="C31" s="43" t="s">
        <v>685</v>
      </c>
      <c r="D31" s="22" t="str">
        <f>CONCATENATE(tblPointScore[[#This Row],[Name]]," - ",tblPointScore[[#This Row],[Club]])</f>
        <v>McMillan Adrian - ICC</v>
      </c>
      <c r="E31" s="23">
        <f>IF(ISNA(VLOOKUP(tblPointScore[[#This Row],[Name / Club]],tblGlbn_Div1[[Name / Club]:[Points]],5,FALSE)),0,VLOOKUP(tblPointScore[[#This Row],[Name / Club]],tblGlbn_Div1[[Name / Club]:[Points]],5,FALSE))</f>
        <v>0</v>
      </c>
      <c r="F31" s="23">
        <f>IF(ISNA(VLOOKUP(tblPointScore[[#This Row],[Name / Club]],tblGlbn_Div2[[Name / Club]:[Points]],5,FALSE)),0,VLOOKUP(tblPointScore[[#This Row],[Name / Club]],tblGlbn_Div2[[Name / Club]:[Points]],5,FALSE))</f>
        <v>0</v>
      </c>
      <c r="G31" s="23">
        <f>IF(ISNA(VLOOKUP(tblPointScore[[#This Row],[Name / Club]],tblGlbn_Div1[Name / Club],1,FALSE)),IF(ISNA(VLOOKUP(tblPointScore[[#This Row],[Name / Club]],tblGlbn_Div2[Name / Club],1,FALSE)),0,3),3)</f>
        <v>0</v>
      </c>
      <c r="H31" s="23">
        <f>IF(ISNA(VLOOKUP(tblPointScore[[#This Row],[Name / Club]],tblIll_Div1[[Name / Club]:[Points]],5,FALSE)),0,VLOOKUP(tblPointScore[[#This Row],[Name / Club]],tblIll_Div1[[Name / Club]:[Points]],5,FALSE))</f>
        <v>0</v>
      </c>
      <c r="I31" s="23">
        <f ca="1">IF(ISNA(VLOOKUP(tblPointScore[[#This Row],[Name / Club]],tblIll_Div2[[Name / Club]:[Points]],5,FALSE)),0,VLOOKUP(tblPointScore[[#This Row],[Name / Club]],tblIll_Div2[[Name / Club]:[Points]],5,FALSE))</f>
        <v>0</v>
      </c>
      <c r="J31" s="23">
        <f>IF(ISNA(VLOOKUP(tblPointScore[[#This Row],[Name / Club]],tblIll_Div1[Name / Club],1,FALSE)),IF(ISNA(VLOOKUP(tblPointScore[[#This Row],[Name / Club]],tblIll_Div2[Name / Club],1,FALSE)),0,3),3)</f>
        <v>3</v>
      </c>
      <c r="K31" s="23">
        <f>IF(ISNA(VLOOKUP(tblPointScore[[#This Row],[Name / Club]],tblMac_Div1A[[Name / Club]:[Points]],5,FALSE)),0,VLOOKUP(tblPointScore[[#This Row],[Name / Club]],tblMac_Div1A[[Name / Club]:[Points]],5,FALSE))</f>
        <v>0</v>
      </c>
      <c r="L31" s="23">
        <f>IF(ISNA(VLOOKUP(tblPointScore[[#This Row],[Name / Club]],tblMac_Div1B[[Name / Club]:[Points]],5,FALSE)),0,VLOOKUP(tblPointScore[[#This Row],[Name / Club]],tblMac_Div1B[[Name / Club]:[Points]],5,FALSE))</f>
        <v>0</v>
      </c>
      <c r="M31" s="23">
        <f>IF(ISNA(VLOOKUP(tblPointScore[[#This Row],[Name / Club]],tblMac_Div2A[[Name / Club]:[Points]],5,FALSE)),0,VLOOKUP(tblPointScore[[#This Row],[Name / Club]],tblMac_Div2A[[Name / Club]:[Points]],5,FALSE))</f>
        <v>0</v>
      </c>
      <c r="N31" s="23">
        <f ca="1">IF(ISNA(VLOOKUP(tblPointScore[[#This Row],[Name / Club]],tblMac_Div2B[[Name / Club]:[Points]],5,FALSE)),0,VLOOKUP(tblPointScore[[#This Row],[Name / Club]],tblMac_Div2B[[Name / Club]:[Points]],5,FALSE))</f>
        <v>5</v>
      </c>
      <c r="O31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31" s="23">
        <f>IF(ISNA(VLOOKUP(tblPointScore[[#This Row],[Name / Club]],tblNow_Div1A[[Name / Club]:[Points]],5,FALSE)),0,VLOOKUP(tblPointScore[[#This Row],[Name / Club]],tblNow_Div1A[[Name / Club]:[Points]],5,FALSE))</f>
        <v>0</v>
      </c>
      <c r="Q31" s="23">
        <f>IF(ISNA(VLOOKUP(tblPointScore[[#This Row],[Name / Club]],tblNow_Div1B[[Name / Club]:[Points]],5,FALSE)),0,VLOOKUP(tblPointScore[[#This Row],[Name / Club]],tblNow_Div1B[[Name / Club]:[Points]],5,FALSE))</f>
        <v>0</v>
      </c>
      <c r="R31" s="23">
        <f>IF(ISNA(VLOOKUP(tblPointScore[[#This Row],[Name / Club]],tblNow_Div2A[[Name / Club]:[Points]],5,FALSE)),0,VLOOKUP(tblPointScore[[#This Row],[Name / Club]],tblNow_Div2A[[Name / Club]:[Points]],5,FALSE))</f>
        <v>0</v>
      </c>
      <c r="S31" s="23">
        <f ca="1">IF(ISNA(VLOOKUP(tblPointScore[[#This Row],[Name / Club]],tblNow_Div2B[[Name / Club]:[Points]],5,FALSE)),0,VLOOKUP(tblPointScore[[#This Row],[Name / Club]],tblNow_Div2B[[Name / Club]:[Points]],5,FALSE))</f>
        <v>3</v>
      </c>
      <c r="T31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31" s="23">
        <f>IF(ISNA(VLOOKUP(tblPointScore[[#This Row],[Name / Club]],tblSthn_Div1[[Name / Club]:[Points]],5,FALSE)),0,VLOOKUP(tblPointScore[[#This Row],[Name / Club]],tblSthn_Div1[[Name / Club]:[Points]],5,FALSE))</f>
        <v>0</v>
      </c>
      <c r="V31" s="23">
        <f>IF(ISNA(VLOOKUP(tblPointScore[[#This Row],[Name / Club]],tblSthn_Div2[[Name / Club]:[Points]],5,FALSE)),0,VLOOKUP(tblPointScore[[#This Row],[Name / Club]],tblSthn_Div2[[Name / Club]:[Points]],5,FALSE))</f>
        <v>0</v>
      </c>
      <c r="W31" s="23">
        <f>IF(ISNA(VLOOKUP(tblPointScore[[#This Row],[Name / Club]],tblSthn_Div1[Name / Club],1,FALSE)),IF(ISNA(VLOOKUP(tblPointScore[[#This Row],[Name / Club]],tblSthn_Div2[Name / Club],1,FALSE)),0,3),3)</f>
        <v>0</v>
      </c>
      <c r="X31" s="23">
        <f ca="1">SUM(tblPointScore[[#This Row],[Glbn Div 1]:[Sth H Pts]])</f>
        <v>17</v>
      </c>
      <c r="Y31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1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8</v>
      </c>
      <c r="AA31" s="44" t="str">
        <f ca="1">IF(AND(tblPointScore[[#This Row],[Div 1 Pts]]&gt;0,tblPointScore[[#This Row],[Div 2 Pts]]&gt;0),"Y","N")</f>
        <v>N</v>
      </c>
      <c r="AB31" s="45" t="str">
        <f>IF(AND(tblPointScore[[#This Row],[Mac Div 1 A]]&gt;0,tblPointScore[[#This Row],[Mac Div 1 B]]&gt;0),"Y","N")</f>
        <v>N</v>
      </c>
      <c r="AC31" s="45" t="str">
        <f ca="1">IF(AND(tblPointScore[[#This Row],[Mac Div 2 A]]&gt;0,tblPointScore[[#This Row],[Mac Div 2 B]]&gt;0),"Y","N")</f>
        <v>N</v>
      </c>
      <c r="AD31" s="45" t="str">
        <f>IF(AND(tblPointScore[[#This Row],[Now Div 1 A]]&gt;0,tblPointScore[[#This Row],[Now Div 1 B]]&gt;0),"Y","N")</f>
        <v>N</v>
      </c>
      <c r="AE31" s="45" t="str">
        <f ca="1">IF(AND(tblPointScore[[#This Row],[Now Div 2 A]]&gt;0,tblPointScore[[#This Row],[Now Div 2 B]]&gt;0),"Y","N")</f>
        <v>N</v>
      </c>
      <c r="AF31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2" spans="1:32">
      <c r="A32" s="1">
        <f ca="1">CELL("row", A31)-1</f>
        <v>30</v>
      </c>
      <c r="B32" s="43" t="s">
        <v>595</v>
      </c>
      <c r="C32" s="43" t="s">
        <v>685</v>
      </c>
      <c r="D32" s="4" t="str">
        <f>CONCATENATE(tblPointScore[[#This Row],[Name]]," - ",tblPointScore[[#This Row],[Club]])</f>
        <v>Wall Terry - ICC</v>
      </c>
      <c r="E32" s="9">
        <f>IF(ISNA(VLOOKUP(tblPointScore[[#This Row],[Name / Club]],tblGlbn_Div1[[Name / Club]:[Points]],5,FALSE)),0,VLOOKUP(tblPointScore[[#This Row],[Name / Club]],tblGlbn_Div1[[Name / Club]:[Points]],5,FALSE))</f>
        <v>0</v>
      </c>
      <c r="F32" s="9">
        <f>IF(ISNA(VLOOKUP(tblPointScore[[#This Row],[Name / Club]],tblGlbn_Div2[[Name / Club]:[Points]],5,FALSE)),0,VLOOKUP(tblPointScore[[#This Row],[Name / Club]],tblGlbn_Div2[[Name / Club]:[Points]],5,FALSE))</f>
        <v>0</v>
      </c>
      <c r="G32" s="9">
        <f>IF(ISNA(VLOOKUP(tblPointScore[[#This Row],[Name / Club]],tblGlbn_Div1[Name / Club],1,FALSE)),IF(ISNA(VLOOKUP(tblPointScore[[#This Row],[Name / Club]],tblGlbn_Div2[Name / Club],1,FALSE)),0,3),3)</f>
        <v>0</v>
      </c>
      <c r="H32" s="9">
        <f>IF(ISNA(VLOOKUP(tblPointScore[[#This Row],[Name / Club]],tblIll_Div1[[Name / Club]:[Points]],5,FALSE)),0,VLOOKUP(tblPointScore[[#This Row],[Name / Club]],tblIll_Div1[[Name / Club]:[Points]],5,FALSE))</f>
        <v>0</v>
      </c>
      <c r="I32" s="9">
        <f>IF(ISNA(VLOOKUP(tblPointScore[[#This Row],[Name / Club]],tblIll_Div2[[Name / Club]:[Points]],5,FALSE)),0,VLOOKUP(tblPointScore[[#This Row],[Name / Club]],tblIll_Div2[[Name / Club]:[Points]],5,FALSE))</f>
        <v>0</v>
      </c>
      <c r="J32" s="9">
        <f>IF(ISNA(VLOOKUP(tblPointScore[[#This Row],[Name / Club]],tblIll_Div1[Name / Club],1,FALSE)),IF(ISNA(VLOOKUP(tblPointScore[[#This Row],[Name / Club]],tblIll_Div2[Name / Club],1,FALSE)),0,3),3)</f>
        <v>0</v>
      </c>
      <c r="K32" s="9">
        <f>IF(ISNA(VLOOKUP(tblPointScore[[#This Row],[Name / Club]],tblMac_Div1A[[Name / Club]:[Points]],5,FALSE)),0,VLOOKUP(tblPointScore[[#This Row],[Name / Club]],tblMac_Div1A[[Name / Club]:[Points]],5,FALSE))</f>
        <v>0</v>
      </c>
      <c r="L32" s="9">
        <f>IF(ISNA(VLOOKUP(tblPointScore[[#This Row],[Name / Club]],tblMac_Div1B[[Name / Club]:[Points]],5,FALSE)),0,VLOOKUP(tblPointScore[[#This Row],[Name / Club]],tblMac_Div1B[[Name / Club]:[Points]],5,FALSE))</f>
        <v>0</v>
      </c>
      <c r="M32" s="9">
        <f ca="1">IF(ISNA(VLOOKUP(tblPointScore[[#This Row],[Name / Club]],tblMac_Div2A[[Name / Club]:[Points]],5,FALSE)),0,VLOOKUP(tblPointScore[[#This Row],[Name / Club]],tblMac_Div2A[[Name / Club]:[Points]],5,FALSE))</f>
        <v>4</v>
      </c>
      <c r="N32" s="9">
        <f>IF(ISNA(VLOOKUP(tblPointScore[[#This Row],[Name / Club]],tblMac_Div2B[[Name / Club]:[Points]],5,FALSE)),0,VLOOKUP(tblPointScore[[#This Row],[Name / Club]],tblMac_Div2B[[Name / Club]:[Points]],5,FALSE))</f>
        <v>0</v>
      </c>
      <c r="O32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32" s="9">
        <f>IF(ISNA(VLOOKUP(tblPointScore[[#This Row],[Name / Club]],tblNow_Div1A[[Name / Club]:[Points]],5,FALSE)),0,VLOOKUP(tblPointScore[[#This Row],[Name / Club]],tblNow_Div1A[[Name / Club]:[Points]],5,FALSE))</f>
        <v>0</v>
      </c>
      <c r="Q32" s="9">
        <f>IF(ISNA(VLOOKUP(tblPointScore[[#This Row],[Name / Club]],tblNow_Div1B[[Name / Club]:[Points]],5,FALSE)),0,VLOOKUP(tblPointScore[[#This Row],[Name / Club]],tblNow_Div1B[[Name / Club]:[Points]],5,FALSE))</f>
        <v>0</v>
      </c>
      <c r="R32" s="9">
        <f ca="1">IF(ISNA(VLOOKUP(tblPointScore[[#This Row],[Name / Club]],tblNow_Div2A[[Name / Club]:[Points]],5,FALSE)),0,VLOOKUP(tblPointScore[[#This Row],[Name / Club]],tblNow_Div2A[[Name / Club]:[Points]],5,FALSE))</f>
        <v>7</v>
      </c>
      <c r="S32" s="9">
        <f>IF(ISNA(VLOOKUP(tblPointScore[[#This Row],[Name / Club]],tblNow_Div2B[[Name / Club]:[Points]],5,FALSE)),0,VLOOKUP(tblPointScore[[#This Row],[Name / Club]],tblNow_Div2B[[Name / Club]:[Points]],5,FALSE))</f>
        <v>0</v>
      </c>
      <c r="T32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32" s="9">
        <f>IF(ISNA(VLOOKUP(tblPointScore[[#This Row],[Name / Club]],tblSthn_Div1[[Name / Club]:[Points]],5,FALSE)),0,VLOOKUP(tblPointScore[[#This Row],[Name / Club]],tblSthn_Div1[[Name / Club]:[Points]],5,FALSE))</f>
        <v>0</v>
      </c>
      <c r="V32" s="9">
        <f>IF(ISNA(VLOOKUP(tblPointScore[[#This Row],[Name / Club]],tblSthn_Div2[[Name / Club]:[Points]],5,FALSE)),0,VLOOKUP(tblPointScore[[#This Row],[Name / Club]],tblSthn_Div2[[Name / Club]:[Points]],5,FALSE))</f>
        <v>0</v>
      </c>
      <c r="W32" s="9">
        <f>IF(ISNA(VLOOKUP(tblPointScore[[#This Row],[Name / Club]],tblSthn_Div1[Name / Club],1,FALSE)),IF(ISNA(VLOOKUP(tblPointScore[[#This Row],[Name / Club]],tblSthn_Div2[Name / Club],1,FALSE)),0,3),3)</f>
        <v>0</v>
      </c>
      <c r="X32" s="9">
        <f ca="1">SUM(tblPointScore[[#This Row],[Glbn Div 1]:[Sth H Pts]])</f>
        <v>17</v>
      </c>
      <c r="Y3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2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11</v>
      </c>
      <c r="AA32" s="38" t="str">
        <f ca="1">IF(AND(tblPointScore[[#This Row],[Div 1 Pts]]&gt;0,tblPointScore[[#This Row],[Div 2 Pts]]&gt;0),"Y","N")</f>
        <v>N</v>
      </c>
      <c r="AB32" s="35" t="str">
        <f>IF(AND(tblPointScore[[#This Row],[Mac Div 1 A]]&gt;0,tblPointScore[[#This Row],[Mac Div 1 B]]&gt;0),"Y","N")</f>
        <v>N</v>
      </c>
      <c r="AC32" s="35" t="str">
        <f ca="1">IF(AND(tblPointScore[[#This Row],[Mac Div 2 A]]&gt;0,tblPointScore[[#This Row],[Mac Div 2 B]]&gt;0),"Y","N")</f>
        <v>N</v>
      </c>
      <c r="AD32" s="35" t="str">
        <f>IF(AND(tblPointScore[[#This Row],[Now Div 1 A]]&gt;0,tblPointScore[[#This Row],[Now Div 1 B]]&gt;0),"Y","N")</f>
        <v>N</v>
      </c>
      <c r="AE32" s="35" t="str">
        <f ca="1">IF(AND(tblPointScore[[#This Row],[Now Div 2 A]]&gt;0,tblPointScore[[#This Row],[Now Div 2 B]]&gt;0),"Y","N")</f>
        <v>N</v>
      </c>
      <c r="AF32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3" spans="1:32">
      <c r="A33" s="20">
        <f ca="1">CELL("row", A32)-1</f>
        <v>31</v>
      </c>
      <c r="B33" s="43" t="s">
        <v>704</v>
      </c>
      <c r="C33" s="43" t="s">
        <v>682</v>
      </c>
      <c r="D33" s="22" t="str">
        <f>CONCATENATE(tblPointScore[[#This Row],[Name]]," - ",tblPointScore[[#This Row],[Club]])</f>
        <v>Burke Michael - CCC</v>
      </c>
      <c r="E33" s="23">
        <f>IF(ISNA(VLOOKUP(tblPointScore[[#This Row],[Name / Club]],tblGlbn_Div1[[Name / Club]:[Points]],5,FALSE)),0,VLOOKUP(tblPointScore[[#This Row],[Name / Club]],tblGlbn_Div1[[Name / Club]:[Points]],5,FALSE))</f>
        <v>0</v>
      </c>
      <c r="F33" s="23">
        <f>IF(ISNA(VLOOKUP(tblPointScore[[#This Row],[Name / Club]],tblGlbn_Div2[[Name / Club]:[Points]],5,FALSE)),0,VLOOKUP(tblPointScore[[#This Row],[Name / Club]],tblGlbn_Div2[[Name / Club]:[Points]],5,FALSE))</f>
        <v>0</v>
      </c>
      <c r="G33" s="23">
        <f>IF(ISNA(VLOOKUP(tblPointScore[[#This Row],[Name / Club]],tblGlbn_Div1[Name / Club],1,FALSE)),IF(ISNA(VLOOKUP(tblPointScore[[#This Row],[Name / Club]],tblGlbn_Div2[Name / Club],1,FALSE)),0,3),3)</f>
        <v>0</v>
      </c>
      <c r="H33" s="23">
        <f ca="1">IF(ISNA(VLOOKUP(tblPointScore[[#This Row],[Name / Club]],tblIll_Div1[[Name / Club]:[Points]],5,FALSE)),0,VLOOKUP(tblPointScore[[#This Row],[Name / Club]],tblIll_Div1[[Name / Club]:[Points]],5,FALSE))</f>
        <v>7</v>
      </c>
      <c r="I33" s="23">
        <f>IF(ISNA(VLOOKUP(tblPointScore[[#This Row],[Name / Club]],tblIll_Div2[[Name / Club]:[Points]],5,FALSE)),0,VLOOKUP(tblPointScore[[#This Row],[Name / Club]],tblIll_Div2[[Name / Club]:[Points]],5,FALSE))</f>
        <v>0</v>
      </c>
      <c r="J33" s="23">
        <f>IF(ISNA(VLOOKUP(tblPointScore[[#This Row],[Name / Club]],tblIll_Div1[Name / Club],1,FALSE)),IF(ISNA(VLOOKUP(tblPointScore[[#This Row],[Name / Club]],tblIll_Div2[Name / Club],1,FALSE)),0,3),3)</f>
        <v>3</v>
      </c>
      <c r="K33" s="23">
        <f>IF(ISNA(VLOOKUP(tblPointScore[[#This Row],[Name / Club]],tblMac_Div1A[[Name / Club]:[Points]],5,FALSE)),0,VLOOKUP(tblPointScore[[#This Row],[Name / Club]],tblMac_Div1A[[Name / Club]:[Points]],5,FALSE))</f>
        <v>0</v>
      </c>
      <c r="L33" s="23">
        <f ca="1">IF(ISNA(VLOOKUP(tblPointScore[[#This Row],[Name / Club]],tblMac_Div1B[[Name / Club]:[Points]],5,FALSE)),0,VLOOKUP(tblPointScore[[#This Row],[Name / Club]],tblMac_Div1B[[Name / Club]:[Points]],5,FALSE))</f>
        <v>3</v>
      </c>
      <c r="M33" s="23">
        <f>IF(ISNA(VLOOKUP(tblPointScore[[#This Row],[Name / Club]],tblMac_Div2A[[Name / Club]:[Points]],5,FALSE)),0,VLOOKUP(tblPointScore[[#This Row],[Name / Club]],tblMac_Div2A[[Name / Club]:[Points]],5,FALSE))</f>
        <v>0</v>
      </c>
      <c r="N33" s="23">
        <f>IF(ISNA(VLOOKUP(tblPointScore[[#This Row],[Name / Club]],tblMac_Div2B[[Name / Club]:[Points]],5,FALSE)),0,VLOOKUP(tblPointScore[[#This Row],[Name / Club]],tblMac_Div2B[[Name / Club]:[Points]],5,FALSE))</f>
        <v>0</v>
      </c>
      <c r="O33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33" s="23">
        <f>IF(ISNA(VLOOKUP(tblPointScore[[#This Row],[Name / Club]],tblNow_Div1A[[Name / Club]:[Points]],5,FALSE)),0,VLOOKUP(tblPointScore[[#This Row],[Name / Club]],tblNow_Div1A[[Name / Club]:[Points]],5,FALSE))</f>
        <v>0</v>
      </c>
      <c r="Q33" s="23">
        <f>IF(ISNA(VLOOKUP(tblPointScore[[#This Row],[Name / Club]],tblNow_Div1B[[Name / Club]:[Points]],5,FALSE)),0,VLOOKUP(tblPointScore[[#This Row],[Name / Club]],tblNow_Div1B[[Name / Club]:[Points]],5,FALSE))</f>
        <v>0</v>
      </c>
      <c r="R33" s="23">
        <f>IF(ISNA(VLOOKUP(tblPointScore[[#This Row],[Name / Club]],tblNow_Div2A[[Name / Club]:[Points]],5,FALSE)),0,VLOOKUP(tblPointScore[[#This Row],[Name / Club]],tblNow_Div2A[[Name / Club]:[Points]],5,FALSE))</f>
        <v>0</v>
      </c>
      <c r="S33" s="23">
        <f>IF(ISNA(VLOOKUP(tblPointScore[[#This Row],[Name / Club]],tblNow_Div2B[[Name / Club]:[Points]],5,FALSE)),0,VLOOKUP(tblPointScore[[#This Row],[Name / Club]],tblNow_Div2B[[Name / Club]:[Points]],5,FALSE))</f>
        <v>0</v>
      </c>
      <c r="T33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3" s="23">
        <f>IF(ISNA(VLOOKUP(tblPointScore[[#This Row],[Name / Club]],tblSthn_Div1[[Name / Club]:[Points]],5,FALSE)),0,VLOOKUP(tblPointScore[[#This Row],[Name / Club]],tblSthn_Div1[[Name / Club]:[Points]],5,FALSE))</f>
        <v>0</v>
      </c>
      <c r="V33" s="23">
        <f>IF(ISNA(VLOOKUP(tblPointScore[[#This Row],[Name / Club]],tblSthn_Div2[[Name / Club]:[Points]],5,FALSE)),0,VLOOKUP(tblPointScore[[#This Row],[Name / Club]],tblSthn_Div2[[Name / Club]:[Points]],5,FALSE))</f>
        <v>0</v>
      </c>
      <c r="W33" s="23">
        <f>IF(ISNA(VLOOKUP(tblPointScore[[#This Row],[Name / Club]],tblSthn_Div1[Name / Club],1,FALSE)),IF(ISNA(VLOOKUP(tblPointScore[[#This Row],[Name / Club]],tblSthn_Div2[Name / Club],1,FALSE)),0,3),3)</f>
        <v>0</v>
      </c>
      <c r="X33" s="23">
        <f ca="1">SUM(tblPointScore[[#This Row],[Glbn Div 1]:[Sth H Pts]])</f>
        <v>16</v>
      </c>
      <c r="Y33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10</v>
      </c>
      <c r="Z33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3" s="44" t="str">
        <f ca="1">IF(AND(tblPointScore[[#This Row],[Div 1 Pts]]&gt;0,tblPointScore[[#This Row],[Div 2 Pts]]&gt;0),"Y","N")</f>
        <v>N</v>
      </c>
      <c r="AB33" s="45" t="str">
        <f ca="1">IF(AND(tblPointScore[[#This Row],[Mac Div 1 A]]&gt;0,tblPointScore[[#This Row],[Mac Div 1 B]]&gt;0),"Y","N")</f>
        <v>N</v>
      </c>
      <c r="AC33" s="45" t="str">
        <f>IF(AND(tblPointScore[[#This Row],[Mac Div 2 A]]&gt;0,tblPointScore[[#This Row],[Mac Div 2 B]]&gt;0),"Y","N")</f>
        <v>N</v>
      </c>
      <c r="AD33" s="45" t="str">
        <f>IF(AND(tblPointScore[[#This Row],[Now Div 1 A]]&gt;0,tblPointScore[[#This Row],[Now Div 1 B]]&gt;0),"Y","N")</f>
        <v>N</v>
      </c>
      <c r="AE33" s="45" t="str">
        <f>IF(AND(tblPointScore[[#This Row],[Now Div 2 A]]&gt;0,tblPointScore[[#This Row],[Now Div 2 B]]&gt;0),"Y","N")</f>
        <v>N</v>
      </c>
      <c r="AF33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4" spans="1:32">
      <c r="A34" s="1">
        <f ca="1">CELL("row", A33)-1</f>
        <v>32</v>
      </c>
      <c r="B34" s="7" t="s">
        <v>386</v>
      </c>
      <c r="C34" s="7" t="s">
        <v>685</v>
      </c>
      <c r="D34" s="4" t="str">
        <f>CONCATENATE(tblPointScore[[#This Row],[Name]]," - ",tblPointScore[[#This Row],[Club]])</f>
        <v>Marcinkowski Dean - ICC</v>
      </c>
      <c r="E34" s="1">
        <f>IF(ISNA(VLOOKUP(tblPointScore[[#This Row],[Name / Club]],tblGlbn_Div1[[Name / Club]:[Points]],5,FALSE)),0,VLOOKUP(tblPointScore[[#This Row],[Name / Club]],tblGlbn_Div1[[Name / Club]:[Points]],5,FALSE))</f>
        <v>0</v>
      </c>
      <c r="F34" s="9">
        <f>IF(ISNA(VLOOKUP(tblPointScore[[#This Row],[Name / Club]],tblGlbn_Div2[[Name / Club]:[Points]],5,FALSE)),0,VLOOKUP(tblPointScore[[#This Row],[Name / Club]],tblGlbn_Div2[[Name / Club]:[Points]],5,FALSE))</f>
        <v>0</v>
      </c>
      <c r="G34" s="9">
        <f>IF(ISNA(VLOOKUP(tblPointScore[[#This Row],[Name / Club]],tblGlbn_Div1[Name / Club],1,FALSE)),IF(ISNA(VLOOKUP(tblPointScore[[#This Row],[Name / Club]],tblGlbn_Div2[Name / Club],1,FALSE)),0,3),3)</f>
        <v>0</v>
      </c>
      <c r="H34" s="1">
        <f ca="1">IF(ISNA(VLOOKUP(tblPointScore[[#This Row],[Name / Club]],tblIll_Div1[[Name / Club]:[Points]],5,FALSE)),0,VLOOKUP(tblPointScore[[#This Row],[Name / Club]],tblIll_Div1[[Name / Club]:[Points]],5,FALSE))</f>
        <v>9</v>
      </c>
      <c r="I34" s="1">
        <f>IF(ISNA(VLOOKUP(tblPointScore[[#This Row],[Name / Club]],tblIll_Div2[[Name / Club]:[Points]],5,FALSE)),0,VLOOKUP(tblPointScore[[#This Row],[Name / Club]],tblIll_Div2[[Name / Club]:[Points]],5,FALSE))</f>
        <v>0</v>
      </c>
      <c r="J34" s="1">
        <f>IF(ISNA(VLOOKUP(tblPointScore[[#This Row],[Name / Club]],tblIll_Div1[Name / Club],1,FALSE)),IF(ISNA(VLOOKUP(tblPointScore[[#This Row],[Name / Club]],tblIll_Div2[Name / Club],1,FALSE)),0,3),3)</f>
        <v>3</v>
      </c>
      <c r="K34" s="1">
        <f>IF(ISNA(VLOOKUP(tblPointScore[[#This Row],[Name / Club]],tblMac_Div1A[[Name / Club]:[Points]],5,FALSE)),0,VLOOKUP(tblPointScore[[#This Row],[Name / Club]],tblMac_Div1A[[Name / Club]:[Points]],5,FALSE))</f>
        <v>0</v>
      </c>
      <c r="L34" s="1">
        <f ca="1">IF(ISNA(VLOOKUP(tblPointScore[[#This Row],[Name / Club]],tblMac_Div1B[[Name / Club]:[Points]],5,FALSE)),0,VLOOKUP(tblPointScore[[#This Row],[Name / Club]],tblMac_Div1B[[Name / Club]:[Points]],5,FALSE))</f>
        <v>0</v>
      </c>
      <c r="M34" s="1">
        <f>IF(ISNA(VLOOKUP(tblPointScore[[#This Row],[Name / Club]],tblMac_Div2A[[Name / Club]:[Points]],5,FALSE)),0,VLOOKUP(tblPointScore[[#This Row],[Name / Club]],tblMac_Div2A[[Name / Club]:[Points]],5,FALSE))</f>
        <v>0</v>
      </c>
      <c r="N34" s="1">
        <f>IF(ISNA(VLOOKUP(tblPointScore[[#This Row],[Name / Club]],tblMac_Div2B[[Name / Club]:[Points]],5,FALSE)),0,VLOOKUP(tblPointScore[[#This Row],[Name / Club]],tblMac_Div2B[[Name / Club]:[Points]],5,FALSE))</f>
        <v>0</v>
      </c>
      <c r="O3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34" s="1">
        <f>IF(ISNA(VLOOKUP(tblPointScore[[#This Row],[Name / Club]],tblNow_Div1A[[Name / Club]:[Points]],5,FALSE)),0,VLOOKUP(tblPointScore[[#This Row],[Name / Club]],tblNow_Div1A[[Name / Club]:[Points]],5,FALSE))</f>
        <v>0</v>
      </c>
      <c r="Q34" s="1">
        <f>IF(ISNA(VLOOKUP(tblPointScore[[#This Row],[Name / Club]],tblNow_Div1B[[Name / Club]:[Points]],5,FALSE)),0,VLOOKUP(tblPointScore[[#This Row],[Name / Club]],tblNow_Div1B[[Name / Club]:[Points]],5,FALSE))</f>
        <v>0</v>
      </c>
      <c r="R34" s="1">
        <f>IF(ISNA(VLOOKUP(tblPointScore[[#This Row],[Name / Club]],tblNow_Div2A[[Name / Club]:[Points]],5,FALSE)),0,VLOOKUP(tblPointScore[[#This Row],[Name / Club]],tblNow_Div2A[[Name / Club]:[Points]],5,FALSE))</f>
        <v>0</v>
      </c>
      <c r="S34" s="1">
        <f>IF(ISNA(VLOOKUP(tblPointScore[[#This Row],[Name / Club]],tblNow_Div2B[[Name / Club]:[Points]],5,FALSE)),0,VLOOKUP(tblPointScore[[#This Row],[Name / Club]],tblNow_Div2B[[Name / Club]:[Points]],5,FALSE))</f>
        <v>0</v>
      </c>
      <c r="T3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4" s="1">
        <f>IF(ISNA(VLOOKUP(tblPointScore[[#This Row],[Name / Club]],tblSthn_Div1[[Name / Club]:[Points]],5,FALSE)),0,VLOOKUP(tblPointScore[[#This Row],[Name / Club]],tblSthn_Div1[[Name / Club]:[Points]],5,FALSE))</f>
        <v>0</v>
      </c>
      <c r="V34" s="1">
        <f>IF(ISNA(VLOOKUP(tblPointScore[[#This Row],[Name / Club]],tblSthn_Div2[[Name / Club]:[Points]],5,FALSE)),0,VLOOKUP(tblPointScore[[#This Row],[Name / Club]],tblSthn_Div2[[Name / Club]:[Points]],5,FALSE))</f>
        <v>0</v>
      </c>
      <c r="W34" s="1">
        <f>IF(ISNA(VLOOKUP(tblPointScore[[#This Row],[Name / Club]],tblSthn_Div1[Name / Club],1,FALSE)),IF(ISNA(VLOOKUP(tblPointScore[[#This Row],[Name / Club]],tblSthn_Div2[Name / Club],1,FALSE)),0,3),3)</f>
        <v>0</v>
      </c>
      <c r="X34" s="9">
        <f ca="1">SUM(tblPointScore[[#This Row],[Glbn Div 1]:[Sth H Pts]])</f>
        <v>15</v>
      </c>
      <c r="Y34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9</v>
      </c>
      <c r="Z3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4" s="38" t="str">
        <f ca="1">IF(AND(tblPointScore[[#This Row],[Div 1 Pts]]&gt;0,tblPointScore[[#This Row],[Div 2 Pts]]&gt;0),"Y","N")</f>
        <v>N</v>
      </c>
      <c r="AB34" s="35" t="str">
        <f ca="1">IF(AND(tblPointScore[[#This Row],[Mac Div 1 A]]&gt;0,tblPointScore[[#This Row],[Mac Div 1 B]]&gt;0),"Y","N")</f>
        <v>N</v>
      </c>
      <c r="AC34" s="35" t="str">
        <f>IF(AND(tblPointScore[[#This Row],[Mac Div 2 A]]&gt;0,tblPointScore[[#This Row],[Mac Div 2 B]]&gt;0),"Y","N")</f>
        <v>N</v>
      </c>
      <c r="AD34" s="35" t="str">
        <f>IF(AND(tblPointScore[[#This Row],[Now Div 1 A]]&gt;0,tblPointScore[[#This Row],[Now Div 1 B]]&gt;0),"Y","N")</f>
        <v>N</v>
      </c>
      <c r="AE34" s="35" t="str">
        <f>IF(AND(tblPointScore[[#This Row],[Now Div 2 A]]&gt;0,tblPointScore[[#This Row],[Now Div 2 B]]&gt;0),"Y","N")</f>
        <v>N</v>
      </c>
      <c r="AF34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5" spans="1:32">
      <c r="A35" s="20">
        <f ca="1">CELL("row", A34)-1</f>
        <v>33</v>
      </c>
      <c r="B35" s="43" t="s">
        <v>635</v>
      </c>
      <c r="C35" s="43" t="s">
        <v>684</v>
      </c>
      <c r="D35" s="22" t="str">
        <f>CONCATENATE(tblPointScore[[#This Row],[Name]]," - ",tblPointScore[[#This Row],[Club]])</f>
        <v>Nethery Gavin - NVC</v>
      </c>
      <c r="E35" s="23">
        <f>IF(ISNA(VLOOKUP(tblPointScore[[#This Row],[Name / Club]],tblGlbn_Div1[[Name / Club]:[Points]],5,FALSE)),0,VLOOKUP(tblPointScore[[#This Row],[Name / Club]],tblGlbn_Div1[[Name / Club]:[Points]],5,FALSE))</f>
        <v>0</v>
      </c>
      <c r="F35" s="23">
        <f>IF(ISNA(VLOOKUP(tblPointScore[[#This Row],[Name / Club]],tblGlbn_Div2[[Name / Club]:[Points]],5,FALSE)),0,VLOOKUP(tblPointScore[[#This Row],[Name / Club]],tblGlbn_Div2[[Name / Club]:[Points]],5,FALSE))</f>
        <v>0</v>
      </c>
      <c r="G35" s="23">
        <f>IF(ISNA(VLOOKUP(tblPointScore[[#This Row],[Name / Club]],tblGlbn_Div1[Name / Club],1,FALSE)),IF(ISNA(VLOOKUP(tblPointScore[[#This Row],[Name / Club]],tblGlbn_Div2[Name / Club],1,FALSE)),0,3),3)</f>
        <v>0</v>
      </c>
      <c r="H35" s="23">
        <f>IF(ISNA(VLOOKUP(tblPointScore[[#This Row],[Name / Club]],tblIll_Div1[[Name / Club]:[Points]],5,FALSE)),0,VLOOKUP(tblPointScore[[#This Row],[Name / Club]],tblIll_Div1[[Name / Club]:[Points]],5,FALSE))</f>
        <v>0</v>
      </c>
      <c r="I35" s="23">
        <f ca="1">IF(ISNA(VLOOKUP(tblPointScore[[#This Row],[Name / Club]],tblIll_Div2[[Name / Club]:[Points]],5,FALSE)),0,VLOOKUP(tblPointScore[[#This Row],[Name / Club]],tblIll_Div2[[Name / Club]:[Points]],5,FALSE))</f>
        <v>0</v>
      </c>
      <c r="J35" s="23">
        <f>IF(ISNA(VLOOKUP(tblPointScore[[#This Row],[Name / Club]],tblIll_Div1[Name / Club],1,FALSE)),IF(ISNA(VLOOKUP(tblPointScore[[#This Row],[Name / Club]],tblIll_Div2[Name / Club],1,FALSE)),0,3),3)</f>
        <v>3</v>
      </c>
      <c r="K35" s="23">
        <f>IF(ISNA(VLOOKUP(tblPointScore[[#This Row],[Name / Club]],tblMac_Div1A[[Name / Club]:[Points]],5,FALSE)),0,VLOOKUP(tblPointScore[[#This Row],[Name / Club]],tblMac_Div1A[[Name / Club]:[Points]],5,FALSE))</f>
        <v>0</v>
      </c>
      <c r="L35" s="23">
        <f>IF(ISNA(VLOOKUP(tblPointScore[[#This Row],[Name / Club]],tblMac_Div1B[[Name / Club]:[Points]],5,FALSE)),0,VLOOKUP(tblPointScore[[#This Row],[Name / Club]],tblMac_Div1B[[Name / Club]:[Points]],5,FALSE))</f>
        <v>0</v>
      </c>
      <c r="M35" s="23">
        <f ca="1">IF(ISNA(VLOOKUP(tblPointScore[[#This Row],[Name / Club]],tblMac_Div2A[[Name / Club]:[Points]],5,FALSE)),0,VLOOKUP(tblPointScore[[#This Row],[Name / Club]],tblMac_Div2A[[Name / Club]:[Points]],5,FALSE))</f>
        <v>9</v>
      </c>
      <c r="N35" s="23">
        <f>IF(ISNA(VLOOKUP(tblPointScore[[#This Row],[Name / Club]],tblMac_Div2B[[Name / Club]:[Points]],5,FALSE)),0,VLOOKUP(tblPointScore[[#This Row],[Name / Club]],tblMac_Div2B[[Name / Club]:[Points]],5,FALSE))</f>
        <v>0</v>
      </c>
      <c r="O35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35" s="23">
        <f>IF(ISNA(VLOOKUP(tblPointScore[[#This Row],[Name / Club]],tblNow_Div1A[[Name / Club]:[Points]],5,FALSE)),0,VLOOKUP(tblPointScore[[#This Row],[Name / Club]],tblNow_Div1A[[Name / Club]:[Points]],5,FALSE))</f>
        <v>0</v>
      </c>
      <c r="Q35" s="23">
        <f>IF(ISNA(VLOOKUP(tblPointScore[[#This Row],[Name / Club]],tblNow_Div1B[[Name / Club]:[Points]],5,FALSE)),0,VLOOKUP(tblPointScore[[#This Row],[Name / Club]],tblNow_Div1B[[Name / Club]:[Points]],5,FALSE))</f>
        <v>0</v>
      </c>
      <c r="R35" s="23">
        <f>IF(ISNA(VLOOKUP(tblPointScore[[#This Row],[Name / Club]],tblNow_Div2A[[Name / Club]:[Points]],5,FALSE)),0,VLOOKUP(tblPointScore[[#This Row],[Name / Club]],tblNow_Div2A[[Name / Club]:[Points]],5,FALSE))</f>
        <v>0</v>
      </c>
      <c r="S35" s="23">
        <f>IF(ISNA(VLOOKUP(tblPointScore[[#This Row],[Name / Club]],tblNow_Div2B[[Name / Club]:[Points]],5,FALSE)),0,VLOOKUP(tblPointScore[[#This Row],[Name / Club]],tblNow_Div2B[[Name / Club]:[Points]],5,FALSE))</f>
        <v>0</v>
      </c>
      <c r="T35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5" s="23">
        <f>IF(ISNA(VLOOKUP(tblPointScore[[#This Row],[Name / Club]],tblSthn_Div1[[Name / Club]:[Points]],5,FALSE)),0,VLOOKUP(tblPointScore[[#This Row],[Name / Club]],tblSthn_Div1[[Name / Club]:[Points]],5,FALSE))</f>
        <v>0</v>
      </c>
      <c r="V35" s="23">
        <f>IF(ISNA(VLOOKUP(tblPointScore[[#This Row],[Name / Club]],tblSthn_Div2[[Name / Club]:[Points]],5,FALSE)),0,VLOOKUP(tblPointScore[[#This Row],[Name / Club]],tblSthn_Div2[[Name / Club]:[Points]],5,FALSE))</f>
        <v>0</v>
      </c>
      <c r="W35" s="23">
        <f>IF(ISNA(VLOOKUP(tblPointScore[[#This Row],[Name / Club]],tblSthn_Div1[Name / Club],1,FALSE)),IF(ISNA(VLOOKUP(tblPointScore[[#This Row],[Name / Club]],tblSthn_Div2[Name / Club],1,FALSE)),0,3),3)</f>
        <v>0</v>
      </c>
      <c r="X35" s="23">
        <f ca="1">SUM(tblPointScore[[#This Row],[Glbn Div 1]:[Sth H Pts]])</f>
        <v>15</v>
      </c>
      <c r="Y35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5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9</v>
      </c>
      <c r="AA35" s="44" t="str">
        <f ca="1">IF(AND(tblPointScore[[#This Row],[Div 1 Pts]]&gt;0,tblPointScore[[#This Row],[Div 2 Pts]]&gt;0),"Y","N")</f>
        <v>N</v>
      </c>
      <c r="AB35" s="45" t="str">
        <f>IF(AND(tblPointScore[[#This Row],[Mac Div 1 A]]&gt;0,tblPointScore[[#This Row],[Mac Div 1 B]]&gt;0),"Y","N")</f>
        <v>N</v>
      </c>
      <c r="AC35" s="45" t="str">
        <f ca="1">IF(AND(tblPointScore[[#This Row],[Mac Div 2 A]]&gt;0,tblPointScore[[#This Row],[Mac Div 2 B]]&gt;0),"Y","N")</f>
        <v>N</v>
      </c>
      <c r="AD35" s="45" t="str">
        <f>IF(AND(tblPointScore[[#This Row],[Now Div 1 A]]&gt;0,tblPointScore[[#This Row],[Now Div 1 B]]&gt;0),"Y","N")</f>
        <v>N</v>
      </c>
      <c r="AE35" s="45" t="str">
        <f>IF(AND(tblPointScore[[#This Row],[Now Div 2 A]]&gt;0,tblPointScore[[#This Row],[Now Div 2 B]]&gt;0),"Y","N")</f>
        <v>N</v>
      </c>
      <c r="AF35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6" spans="1:32">
      <c r="A36" s="1">
        <f ca="1">CELL("row", A35)-1</f>
        <v>34</v>
      </c>
      <c r="B36" s="7" t="s">
        <v>320</v>
      </c>
      <c r="C36" s="7" t="s">
        <v>684</v>
      </c>
      <c r="D36" s="4" t="str">
        <f>CONCATENATE(tblPointScore[[#This Row],[Name]]," - ",tblPointScore[[#This Row],[Club]])</f>
        <v>Thompson Michael - NVC</v>
      </c>
      <c r="E36" s="1">
        <f>IF(ISNA(VLOOKUP(tblPointScore[[#This Row],[Name / Club]],tblGlbn_Div1[[Name / Club]:[Points]],5,FALSE)),0,VLOOKUP(tblPointScore[[#This Row],[Name / Club]],tblGlbn_Div1[[Name / Club]:[Points]],5,FALSE))</f>
        <v>0</v>
      </c>
      <c r="F36" s="1">
        <f ca="1">IF(ISNA(VLOOKUP(tblPointScore[[#This Row],[Name / Club]],tblGlbn_Div2[[Name / Club]:[Points]],5,FALSE)),0,VLOOKUP(tblPointScore[[#This Row],[Name / Club]],tblGlbn_Div2[[Name / Club]:[Points]],5,FALSE))</f>
        <v>0</v>
      </c>
      <c r="G36" s="1">
        <f>IF(ISNA(VLOOKUP(tblPointScore[[#This Row],[Name / Club]],tblGlbn_Div1[Name / Club],1,FALSE)),IF(ISNA(VLOOKUP(tblPointScore[[#This Row],[Name / Club]],tblGlbn_Div2[Name / Club],1,FALSE)),0,3),3)</f>
        <v>3</v>
      </c>
      <c r="H36" s="1">
        <f>IF(ISNA(VLOOKUP(tblPointScore[[#This Row],[Name / Club]],tblIll_Div1[[Name / Club]:[Points]],5,FALSE)),0,VLOOKUP(tblPointScore[[#This Row],[Name / Club]],tblIll_Div1[[Name / Club]:[Points]],5,FALSE))</f>
        <v>0</v>
      </c>
      <c r="I36" s="1">
        <f>IF(ISNA(VLOOKUP(tblPointScore[[#This Row],[Name / Club]],tblIll_Div2[[Name / Club]:[Points]],5,FALSE)),0,VLOOKUP(tblPointScore[[#This Row],[Name / Club]],tblIll_Div2[[Name / Club]:[Points]],5,FALSE))</f>
        <v>0</v>
      </c>
      <c r="J36" s="1">
        <f>IF(ISNA(VLOOKUP(tblPointScore[[#This Row],[Name / Club]],tblIll_Div1[Name / Club],1,FALSE)),IF(ISNA(VLOOKUP(tblPointScore[[#This Row],[Name / Club]],tblIll_Div2[Name / Club],1,FALSE)),0,3),3)</f>
        <v>0</v>
      </c>
      <c r="K36" s="1">
        <f>IF(ISNA(VLOOKUP(tblPointScore[[#This Row],[Name / Club]],tblMac_Div1A[[Name / Club]:[Points]],5,FALSE)),0,VLOOKUP(tblPointScore[[#This Row],[Name / Club]],tblMac_Div1A[[Name / Club]:[Points]],5,FALSE))</f>
        <v>0</v>
      </c>
      <c r="L36" s="1">
        <f>IF(ISNA(VLOOKUP(tblPointScore[[#This Row],[Name / Club]],tblMac_Div1B[[Name / Club]:[Points]],5,FALSE)),0,VLOOKUP(tblPointScore[[#This Row],[Name / Club]],tblMac_Div1B[[Name / Club]:[Points]],5,FALSE))</f>
        <v>0</v>
      </c>
      <c r="M36" s="1">
        <f>IF(ISNA(VLOOKUP(tblPointScore[[#This Row],[Name / Club]],tblMac_Div2A[[Name / Club]:[Points]],5,FALSE)),0,VLOOKUP(tblPointScore[[#This Row],[Name / Club]],tblMac_Div2A[[Name / Club]:[Points]],5,FALSE))</f>
        <v>0</v>
      </c>
      <c r="N36" s="1">
        <f>IF(ISNA(VLOOKUP(tblPointScore[[#This Row],[Name / Club]],tblMac_Div2B[[Name / Club]:[Points]],5,FALSE)),0,VLOOKUP(tblPointScore[[#This Row],[Name / Club]],tblMac_Div2B[[Name / Club]:[Points]],5,FALSE))</f>
        <v>0</v>
      </c>
      <c r="O3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6" s="1">
        <f>IF(ISNA(VLOOKUP(tblPointScore[[#This Row],[Name / Club]],tblNow_Div1A[[Name / Club]:[Points]],5,FALSE)),0,VLOOKUP(tblPointScore[[#This Row],[Name / Club]],tblNow_Div1A[[Name / Club]:[Points]],5,FALSE))</f>
        <v>0</v>
      </c>
      <c r="Q36" s="1">
        <f>IF(ISNA(VLOOKUP(tblPointScore[[#This Row],[Name / Club]],tblNow_Div1B[[Name / Club]:[Points]],5,FALSE)),0,VLOOKUP(tblPointScore[[#This Row],[Name / Club]],tblNow_Div1B[[Name / Club]:[Points]],5,FALSE))</f>
        <v>0</v>
      </c>
      <c r="R36" s="1">
        <f>IF(ISNA(VLOOKUP(tblPointScore[[#This Row],[Name / Club]],tblNow_Div2A[[Name / Club]:[Points]],5,FALSE)),0,VLOOKUP(tblPointScore[[#This Row],[Name / Club]],tblNow_Div2A[[Name / Club]:[Points]],5,FALSE))</f>
        <v>0</v>
      </c>
      <c r="S36" s="1">
        <f ca="1">IF(ISNA(VLOOKUP(tblPointScore[[#This Row],[Name / Club]],tblNow_Div2B[[Name / Club]:[Points]],5,FALSE)),0,VLOOKUP(tblPointScore[[#This Row],[Name / Club]],tblNow_Div2B[[Name / Club]:[Points]],5,FALSE))</f>
        <v>9</v>
      </c>
      <c r="T3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36" s="1">
        <f>IF(ISNA(VLOOKUP(tblPointScore[[#This Row],[Name / Club]],tblSthn_Div1[[Name / Club]:[Points]],5,FALSE)),0,VLOOKUP(tblPointScore[[#This Row],[Name / Club]],tblSthn_Div1[[Name / Club]:[Points]],5,FALSE))</f>
        <v>0</v>
      </c>
      <c r="V36" s="1">
        <f>IF(ISNA(VLOOKUP(tblPointScore[[#This Row],[Name / Club]],tblSthn_Div2[[Name / Club]:[Points]],5,FALSE)),0,VLOOKUP(tblPointScore[[#This Row],[Name / Club]],tblSthn_Div2[[Name / Club]:[Points]],5,FALSE))</f>
        <v>0</v>
      </c>
      <c r="W36" s="1">
        <f>IF(ISNA(VLOOKUP(tblPointScore[[#This Row],[Name / Club]],tblSthn_Div1[Name / Club],1,FALSE)),IF(ISNA(VLOOKUP(tblPointScore[[#This Row],[Name / Club]],tblSthn_Div2[Name / Club],1,FALSE)),0,3),3)</f>
        <v>0</v>
      </c>
      <c r="X36" s="1">
        <f ca="1">SUM(tblPointScore[[#This Row],[Glbn Div 1]:[Sth H Pts]])</f>
        <v>15</v>
      </c>
      <c r="Y3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6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9</v>
      </c>
      <c r="AA36" s="38" t="str">
        <f ca="1">IF(AND(tblPointScore[[#This Row],[Div 1 Pts]]&gt;0,tblPointScore[[#This Row],[Div 2 Pts]]&gt;0),"Y","N")</f>
        <v>N</v>
      </c>
      <c r="AB36" s="35" t="str">
        <f>IF(AND(tblPointScore[[#This Row],[Mac Div 1 A]]&gt;0,tblPointScore[[#This Row],[Mac Div 1 B]]&gt;0),"Y","N")</f>
        <v>N</v>
      </c>
      <c r="AC36" s="35" t="str">
        <f>IF(AND(tblPointScore[[#This Row],[Mac Div 2 A]]&gt;0,tblPointScore[[#This Row],[Mac Div 2 B]]&gt;0),"Y","N")</f>
        <v>N</v>
      </c>
      <c r="AD36" s="35" t="str">
        <f>IF(AND(tblPointScore[[#This Row],[Now Div 1 A]]&gt;0,tblPointScore[[#This Row],[Now Div 1 B]]&gt;0),"Y","N")</f>
        <v>N</v>
      </c>
      <c r="AE36" s="35" t="str">
        <f ca="1">IF(AND(tblPointScore[[#This Row],[Now Div 2 A]]&gt;0,tblPointScore[[#This Row],[Now Div 2 B]]&gt;0),"Y","N")</f>
        <v>N</v>
      </c>
      <c r="AF36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7" spans="1:32">
      <c r="A37" s="1">
        <f ca="1">CELL("row", A36)-1</f>
        <v>35</v>
      </c>
      <c r="B37" s="7" t="s">
        <v>35</v>
      </c>
      <c r="C37" s="7" t="s">
        <v>681</v>
      </c>
      <c r="D37" s="4" t="str">
        <f>CONCATENATE(tblPointScore[[#This Row],[Name]]," - ",tblPointScore[[#This Row],[Club]])</f>
        <v>Apps Glenn - GCC</v>
      </c>
      <c r="E37" s="1">
        <f ca="1">IF(ISNA(VLOOKUP(tblPointScore[[#This Row],[Name / Club]],tblGlbn_Div1[[Name / Club]:[Points]],5,FALSE)),0,VLOOKUP(tblPointScore[[#This Row],[Name / Club]],tblGlbn_Div1[[Name / Club]:[Points]],5,FALSE))</f>
        <v>0</v>
      </c>
      <c r="F37" s="1">
        <f>IF(ISNA(VLOOKUP(tblPointScore[[#This Row],[Name / Club]],tblGlbn_Div2[[Name / Club]:[Points]],5,FALSE)),0,VLOOKUP(tblPointScore[[#This Row],[Name / Club]],tblGlbn_Div2[[Name / Club]:[Points]],5,FALSE))</f>
        <v>0</v>
      </c>
      <c r="G37" s="1">
        <f>IF(ISNA(VLOOKUP(tblPointScore[[#This Row],[Name / Club]],tblGlbn_Div1[Name / Club],1,FALSE)),IF(ISNA(VLOOKUP(tblPointScore[[#This Row],[Name / Club]],tblGlbn_Div2[Name / Club],1,FALSE)),0,3),3)</f>
        <v>3</v>
      </c>
      <c r="H37" s="1">
        <f>IF(ISNA(VLOOKUP(tblPointScore[[#This Row],[Name / Club]],tblIll_Div1[[Name / Club]:[Points]],5,FALSE)),0,VLOOKUP(tblPointScore[[#This Row],[Name / Club]],tblIll_Div1[[Name / Club]:[Points]],5,FALSE))</f>
        <v>0</v>
      </c>
      <c r="I37" s="1">
        <f>IF(ISNA(VLOOKUP(tblPointScore[[#This Row],[Name / Club]],tblIll_Div2[[Name / Club]:[Points]],5,FALSE)),0,VLOOKUP(tblPointScore[[#This Row],[Name / Club]],tblIll_Div2[[Name / Club]:[Points]],5,FALSE))</f>
        <v>0</v>
      </c>
      <c r="J37" s="1">
        <f>IF(ISNA(VLOOKUP(tblPointScore[[#This Row],[Name / Club]],tblIll_Div1[Name / Club],1,FALSE)),IF(ISNA(VLOOKUP(tblPointScore[[#This Row],[Name / Club]],tblIll_Div2[Name / Club],1,FALSE)),0,3),3)</f>
        <v>0</v>
      </c>
      <c r="K37" s="1">
        <f>IF(ISNA(VLOOKUP(tblPointScore[[#This Row],[Name / Club]],tblMac_Div1A[[Name / Club]:[Points]],5,FALSE)),0,VLOOKUP(tblPointScore[[#This Row],[Name / Club]],tblMac_Div1A[[Name / Club]:[Points]],5,FALSE))</f>
        <v>0</v>
      </c>
      <c r="L37" s="1">
        <f>IF(ISNA(VLOOKUP(tblPointScore[[#This Row],[Name / Club]],tblMac_Div1B[[Name / Club]:[Points]],5,FALSE)),0,VLOOKUP(tblPointScore[[#This Row],[Name / Club]],tblMac_Div1B[[Name / Club]:[Points]],5,FALSE))</f>
        <v>0</v>
      </c>
      <c r="M37" s="1">
        <f>IF(ISNA(VLOOKUP(tblPointScore[[#This Row],[Name / Club]],tblMac_Div2A[[Name / Club]:[Points]],5,FALSE)),0,VLOOKUP(tblPointScore[[#This Row],[Name / Club]],tblMac_Div2A[[Name / Club]:[Points]],5,FALSE))</f>
        <v>0</v>
      </c>
      <c r="N37" s="1">
        <f>IF(ISNA(VLOOKUP(tblPointScore[[#This Row],[Name / Club]],tblMac_Div2B[[Name / Club]:[Points]],5,FALSE)),0,VLOOKUP(tblPointScore[[#This Row],[Name / Club]],tblMac_Div2B[[Name / Club]:[Points]],5,FALSE))</f>
        <v>0</v>
      </c>
      <c r="O3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7" s="1">
        <f>IF(ISNA(VLOOKUP(tblPointScore[[#This Row],[Name / Club]],tblNow_Div1A[[Name / Club]:[Points]],5,FALSE)),0,VLOOKUP(tblPointScore[[#This Row],[Name / Club]],tblNow_Div1A[[Name / Club]:[Points]],5,FALSE))</f>
        <v>0</v>
      </c>
      <c r="Q37" s="1">
        <f ca="1">IF(ISNA(VLOOKUP(tblPointScore[[#This Row],[Name / Club]],tblNow_Div1B[[Name / Club]:[Points]],5,FALSE)),0,VLOOKUP(tblPointScore[[#This Row],[Name / Club]],tblNow_Div1B[[Name / Club]:[Points]],5,FALSE))</f>
        <v>8</v>
      </c>
      <c r="R37" s="1">
        <f>IF(ISNA(VLOOKUP(tblPointScore[[#This Row],[Name / Club]],tblNow_Div2A[[Name / Club]:[Points]],5,FALSE)),0,VLOOKUP(tblPointScore[[#This Row],[Name / Club]],tblNow_Div2A[[Name / Club]:[Points]],5,FALSE))</f>
        <v>0</v>
      </c>
      <c r="S37" s="1">
        <f>IF(ISNA(VLOOKUP(tblPointScore[[#This Row],[Name / Club]],tblNow_Div2B[[Name / Club]:[Points]],5,FALSE)),0,VLOOKUP(tblPointScore[[#This Row],[Name / Club]],tblNow_Div2B[[Name / Club]:[Points]],5,FALSE))</f>
        <v>0</v>
      </c>
      <c r="T3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37" s="1">
        <f>IF(ISNA(VLOOKUP(tblPointScore[[#This Row],[Name / Club]],tblSthn_Div1[[Name / Club]:[Points]],5,FALSE)),0,VLOOKUP(tblPointScore[[#This Row],[Name / Club]],tblSthn_Div1[[Name / Club]:[Points]],5,FALSE))</f>
        <v>0</v>
      </c>
      <c r="V37" s="1">
        <f>IF(ISNA(VLOOKUP(tblPointScore[[#This Row],[Name / Club]],tblSthn_Div2[[Name / Club]:[Points]],5,FALSE)),0,VLOOKUP(tblPointScore[[#This Row],[Name / Club]],tblSthn_Div2[[Name / Club]:[Points]],5,FALSE))</f>
        <v>0</v>
      </c>
      <c r="W37" s="1">
        <f>IF(ISNA(VLOOKUP(tblPointScore[[#This Row],[Name / Club]],tblSthn_Div1[Name / Club],1,FALSE)),IF(ISNA(VLOOKUP(tblPointScore[[#This Row],[Name / Club]],tblSthn_Div2[Name / Club],1,FALSE)),0,3),3)</f>
        <v>0</v>
      </c>
      <c r="X37" s="1">
        <f ca="1">SUM(tblPointScore[[#This Row],[Glbn Div 1]:[Sth H Pts]])</f>
        <v>14</v>
      </c>
      <c r="Y37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8</v>
      </c>
      <c r="Z3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7" s="38" t="str">
        <f ca="1">IF(AND(tblPointScore[[#This Row],[Div 1 Pts]]&gt;0,tblPointScore[[#This Row],[Div 2 Pts]]&gt;0),"Y","N")</f>
        <v>N</v>
      </c>
      <c r="AB37" s="35" t="str">
        <f>IF(AND(tblPointScore[[#This Row],[Mac Div 1 A]]&gt;0,tblPointScore[[#This Row],[Mac Div 1 B]]&gt;0),"Y","N")</f>
        <v>N</v>
      </c>
      <c r="AC37" s="35" t="str">
        <f>IF(AND(tblPointScore[[#This Row],[Mac Div 2 A]]&gt;0,tblPointScore[[#This Row],[Mac Div 2 B]]&gt;0),"Y","N")</f>
        <v>N</v>
      </c>
      <c r="AD37" s="35" t="str">
        <f ca="1">IF(AND(tblPointScore[[#This Row],[Now Div 1 A]]&gt;0,tblPointScore[[#This Row],[Now Div 1 B]]&gt;0),"Y","N")</f>
        <v>N</v>
      </c>
      <c r="AE37" s="35" t="str">
        <f>IF(AND(tblPointScore[[#This Row],[Now Div 2 A]]&gt;0,tblPointScore[[#This Row],[Now Div 2 B]]&gt;0),"Y","N")</f>
        <v>N</v>
      </c>
      <c r="AF37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8" spans="1:32">
      <c r="A38" s="20">
        <f ca="1">CELL("row", A37)-1</f>
        <v>36</v>
      </c>
      <c r="B38" s="65" t="s">
        <v>702</v>
      </c>
      <c r="C38" s="43" t="s">
        <v>684</v>
      </c>
      <c r="D38" s="22" t="str">
        <f>CONCATENATE(tblPointScore[[#This Row],[Name]]," - ",tblPointScore[[#This Row],[Club]])</f>
        <v>James Scott - NVC</v>
      </c>
      <c r="E38" s="23">
        <f>IF(ISNA(VLOOKUP(tblPointScore[[#This Row],[Name / Club]],tblGlbn_Div1[[Name / Club]:[Points]],5,FALSE)),0,VLOOKUP(tblPointScore[[#This Row],[Name / Club]],tblGlbn_Div1[[Name / Club]:[Points]],5,FALSE))</f>
        <v>0</v>
      </c>
      <c r="F38" s="23">
        <f ca="1">IF(ISNA(VLOOKUP(tblPointScore[[#This Row],[Name / Club]],tblGlbn_Div2[[Name / Club]:[Points]],5,FALSE)),0,VLOOKUP(tblPointScore[[#This Row],[Name / Club]],tblGlbn_Div2[[Name / Club]:[Points]],5,FALSE))</f>
        <v>0</v>
      </c>
      <c r="G38" s="23">
        <f>IF(ISNA(VLOOKUP(tblPointScore[[#This Row],[Name / Club]],tblGlbn_Div1[Name / Club],1,FALSE)),IF(ISNA(VLOOKUP(tblPointScore[[#This Row],[Name / Club]],tblGlbn_Div2[Name / Club],1,FALSE)),0,3),3)</f>
        <v>3</v>
      </c>
      <c r="H38" s="23">
        <f>IF(ISNA(VLOOKUP(tblPointScore[[#This Row],[Name / Club]],tblIll_Div1[[Name / Club]:[Points]],5,FALSE)),0,VLOOKUP(tblPointScore[[#This Row],[Name / Club]],tblIll_Div1[[Name / Club]:[Points]],5,FALSE))</f>
        <v>0</v>
      </c>
      <c r="I38" s="23">
        <f ca="1">IF(ISNA(VLOOKUP(tblPointScore[[#This Row],[Name / Club]],tblIll_Div2[[Name / Club]:[Points]],5,FALSE)),0,VLOOKUP(tblPointScore[[#This Row],[Name / Club]],tblIll_Div2[[Name / Club]:[Points]],5,FALSE))</f>
        <v>0</v>
      </c>
      <c r="J38" s="23">
        <f>IF(ISNA(VLOOKUP(tblPointScore[[#This Row],[Name / Club]],tblIll_Div1[Name / Club],1,FALSE)),IF(ISNA(VLOOKUP(tblPointScore[[#This Row],[Name / Club]],tblIll_Div2[Name / Club],1,FALSE)),0,3),3)</f>
        <v>3</v>
      </c>
      <c r="K38" s="23">
        <f>IF(ISNA(VLOOKUP(tblPointScore[[#This Row],[Name / Club]],tblMac_Div1A[[Name / Club]:[Points]],5,FALSE)),0,VLOOKUP(tblPointScore[[#This Row],[Name / Club]],tblMac_Div1A[[Name / Club]:[Points]],5,FALSE))</f>
        <v>0</v>
      </c>
      <c r="L38" s="23">
        <f>IF(ISNA(VLOOKUP(tblPointScore[[#This Row],[Name / Club]],tblMac_Div1B[[Name / Club]:[Points]],5,FALSE)),0,VLOOKUP(tblPointScore[[#This Row],[Name / Club]],tblMac_Div1B[[Name / Club]:[Points]],5,FALSE))</f>
        <v>0</v>
      </c>
      <c r="M38" s="23">
        <f ca="1">IF(ISNA(VLOOKUP(tblPointScore[[#This Row],[Name / Club]],tblMac_Div2A[[Name / Club]:[Points]],5,FALSE)),0,VLOOKUP(tblPointScore[[#This Row],[Name / Club]],tblMac_Div2A[[Name / Club]:[Points]],5,FALSE))</f>
        <v>0</v>
      </c>
      <c r="N38" s="23">
        <f>IF(ISNA(VLOOKUP(tblPointScore[[#This Row],[Name / Club]],tblMac_Div2B[[Name / Club]:[Points]],5,FALSE)),0,VLOOKUP(tblPointScore[[#This Row],[Name / Club]],tblMac_Div2B[[Name / Club]:[Points]],5,FALSE))</f>
        <v>0</v>
      </c>
      <c r="O38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38" s="23">
        <f>IF(ISNA(VLOOKUP(tblPointScore[[#This Row],[Name / Club]],tblNow_Div1A[[Name / Club]:[Points]],5,FALSE)),0,VLOOKUP(tblPointScore[[#This Row],[Name / Club]],tblNow_Div1A[[Name / Club]:[Points]],5,FALSE))</f>
        <v>0</v>
      </c>
      <c r="Q38" s="23">
        <f>IF(ISNA(VLOOKUP(tblPointScore[[#This Row],[Name / Club]],tblNow_Div1B[[Name / Club]:[Points]],5,FALSE)),0,VLOOKUP(tblPointScore[[#This Row],[Name / Club]],tblNow_Div1B[[Name / Club]:[Points]],5,FALSE))</f>
        <v>0</v>
      </c>
      <c r="R38" s="23">
        <f ca="1">IF(ISNA(VLOOKUP(tblPointScore[[#This Row],[Name / Club]],tblNow_Div2A[[Name / Club]:[Points]],5,FALSE)),0,VLOOKUP(tblPointScore[[#This Row],[Name / Club]],tblNow_Div2A[[Name / Club]:[Points]],5,FALSE))</f>
        <v>2</v>
      </c>
      <c r="S38" s="23">
        <f>IF(ISNA(VLOOKUP(tblPointScore[[#This Row],[Name / Club]],tblNow_Div2B[[Name / Club]:[Points]],5,FALSE)),0,VLOOKUP(tblPointScore[[#This Row],[Name / Club]],tblNow_Div2B[[Name / Club]:[Points]],5,FALSE))</f>
        <v>0</v>
      </c>
      <c r="T38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38" s="23">
        <f>IF(ISNA(VLOOKUP(tblPointScore[[#This Row],[Name / Club]],tblSthn_Div1[[Name / Club]:[Points]],5,FALSE)),0,VLOOKUP(tblPointScore[[#This Row],[Name / Club]],tblSthn_Div1[[Name / Club]:[Points]],5,FALSE))</f>
        <v>0</v>
      </c>
      <c r="V38" s="23">
        <f>IF(ISNA(VLOOKUP(tblPointScore[[#This Row],[Name / Club]],tblSthn_Div2[[Name / Club]:[Points]],5,FALSE)),0,VLOOKUP(tblPointScore[[#This Row],[Name / Club]],tblSthn_Div2[[Name / Club]:[Points]],5,FALSE))</f>
        <v>0</v>
      </c>
      <c r="W38" s="23">
        <f>IF(ISNA(VLOOKUP(tblPointScore[[#This Row],[Name / Club]],tblSthn_Div1[Name / Club],1,FALSE)),IF(ISNA(VLOOKUP(tblPointScore[[#This Row],[Name / Club]],tblSthn_Div2[Name / Club],1,FALSE)),0,3),3)</f>
        <v>0</v>
      </c>
      <c r="X38" s="23">
        <f ca="1">SUM(tblPointScore[[#This Row],[Glbn Div 1]:[Sth H Pts]])</f>
        <v>14</v>
      </c>
      <c r="Y38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8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2</v>
      </c>
      <c r="AA38" s="44" t="str">
        <f ca="1">IF(AND(tblPointScore[[#This Row],[Div 1 Pts]]&gt;0,tblPointScore[[#This Row],[Div 2 Pts]]&gt;0),"Y","N")</f>
        <v>N</v>
      </c>
      <c r="AB38" s="45" t="str">
        <f>IF(AND(tblPointScore[[#This Row],[Mac Div 1 A]]&gt;0,tblPointScore[[#This Row],[Mac Div 1 B]]&gt;0),"Y","N")</f>
        <v>N</v>
      </c>
      <c r="AC38" s="45" t="str">
        <f ca="1">IF(AND(tblPointScore[[#This Row],[Mac Div 2 A]]&gt;0,tblPointScore[[#This Row],[Mac Div 2 B]]&gt;0),"Y","N")</f>
        <v>N</v>
      </c>
      <c r="AD38" s="45" t="str">
        <f>IF(AND(tblPointScore[[#This Row],[Now Div 1 A]]&gt;0,tblPointScore[[#This Row],[Now Div 1 B]]&gt;0),"Y","N")</f>
        <v>N</v>
      </c>
      <c r="AE38" s="45" t="str">
        <f ca="1">IF(AND(tblPointScore[[#This Row],[Now Div 2 A]]&gt;0,tblPointScore[[#This Row],[Now Div 2 B]]&gt;0),"Y","N")</f>
        <v>N</v>
      </c>
      <c r="AF38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9" spans="1:32">
      <c r="A39" s="20">
        <f ca="1">CELL("row", A38)-1</f>
        <v>37</v>
      </c>
      <c r="B39" s="43" t="s">
        <v>663</v>
      </c>
      <c r="C39" s="43" t="s">
        <v>684</v>
      </c>
      <c r="D39" s="22" t="str">
        <f>CONCATENATE(tblPointScore[[#This Row],[Name]]," - ",tblPointScore[[#This Row],[Club]])</f>
        <v>Kuipers Tony - NVC</v>
      </c>
      <c r="E39" s="23">
        <f>IF(ISNA(VLOOKUP(tblPointScore[[#This Row],[Name / Club]],tblGlbn_Div1[[Name / Club]:[Points]],5,FALSE)),0,VLOOKUP(tblPointScore[[#This Row],[Name / Club]],tblGlbn_Div1[[Name / Club]:[Points]],5,FALSE))</f>
        <v>0</v>
      </c>
      <c r="F39" s="23">
        <f ca="1">IF(ISNA(VLOOKUP(tblPointScore[[#This Row],[Name / Club]],tblGlbn_Div2[[Name / Club]:[Points]],5,FALSE)),0,VLOOKUP(tblPointScore[[#This Row],[Name / Club]],tblGlbn_Div2[[Name / Club]:[Points]],5,FALSE))</f>
        <v>0</v>
      </c>
      <c r="G39" s="23">
        <f>IF(ISNA(VLOOKUP(tblPointScore[[#This Row],[Name / Club]],tblGlbn_Div1[Name / Club],1,FALSE)),IF(ISNA(VLOOKUP(tblPointScore[[#This Row],[Name / Club]],tblGlbn_Div2[Name / Club],1,FALSE)),0,3),3)</f>
        <v>3</v>
      </c>
      <c r="H39" s="23">
        <f>IF(ISNA(VLOOKUP(tblPointScore[[#This Row],[Name / Club]],tblIll_Div1[[Name / Club]:[Points]],5,FALSE)),0,VLOOKUP(tblPointScore[[#This Row],[Name / Club]],tblIll_Div1[[Name / Club]:[Points]],5,FALSE))</f>
        <v>0</v>
      </c>
      <c r="I39" s="23">
        <f ca="1">IF(ISNA(VLOOKUP(tblPointScore[[#This Row],[Name / Club]],tblIll_Div2[[Name / Club]:[Points]],5,FALSE)),0,VLOOKUP(tblPointScore[[#This Row],[Name / Club]],tblIll_Div2[[Name / Club]:[Points]],5,FALSE))</f>
        <v>0</v>
      </c>
      <c r="J39" s="23">
        <f>IF(ISNA(VLOOKUP(tblPointScore[[#This Row],[Name / Club]],tblIll_Div1[Name / Club],1,FALSE)),IF(ISNA(VLOOKUP(tblPointScore[[#This Row],[Name / Club]],tblIll_Div2[Name / Club],1,FALSE)),0,3),3)</f>
        <v>3</v>
      </c>
      <c r="K39" s="23">
        <f>IF(ISNA(VLOOKUP(tblPointScore[[#This Row],[Name / Club]],tblMac_Div1A[[Name / Club]:[Points]],5,FALSE)),0,VLOOKUP(tblPointScore[[#This Row],[Name / Club]],tblMac_Div1A[[Name / Club]:[Points]],5,FALSE))</f>
        <v>0</v>
      </c>
      <c r="L39" s="23">
        <f>IF(ISNA(VLOOKUP(tblPointScore[[#This Row],[Name / Club]],tblMac_Div1B[[Name / Club]:[Points]],5,FALSE)),0,VLOOKUP(tblPointScore[[#This Row],[Name / Club]],tblMac_Div1B[[Name / Club]:[Points]],5,FALSE))</f>
        <v>0</v>
      </c>
      <c r="M39" s="23">
        <f ca="1">IF(ISNA(VLOOKUP(tblPointScore[[#This Row],[Name / Club]],tblMac_Div2A[[Name / Club]:[Points]],5,FALSE)),0,VLOOKUP(tblPointScore[[#This Row],[Name / Club]],tblMac_Div2A[[Name / Club]:[Points]],5,FALSE))</f>
        <v>1</v>
      </c>
      <c r="N39" s="23">
        <f>IF(ISNA(VLOOKUP(tblPointScore[[#This Row],[Name / Club]],tblMac_Div2B[[Name / Club]:[Points]],5,FALSE)),0,VLOOKUP(tblPointScore[[#This Row],[Name / Club]],tblMac_Div2B[[Name / Club]:[Points]],5,FALSE))</f>
        <v>0</v>
      </c>
      <c r="O39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39" s="23">
        <f>IF(ISNA(VLOOKUP(tblPointScore[[#This Row],[Name / Club]],tblNow_Div1A[[Name / Club]:[Points]],5,FALSE)),0,VLOOKUP(tblPointScore[[#This Row],[Name / Club]],tblNow_Div1A[[Name / Club]:[Points]],5,FALSE))</f>
        <v>0</v>
      </c>
      <c r="Q39" s="23">
        <f>IF(ISNA(VLOOKUP(tblPointScore[[#This Row],[Name / Club]],tblNow_Div1B[[Name / Club]:[Points]],5,FALSE)),0,VLOOKUP(tblPointScore[[#This Row],[Name / Club]],tblNow_Div1B[[Name / Club]:[Points]],5,FALSE))</f>
        <v>0</v>
      </c>
      <c r="R39" s="23">
        <f ca="1">IF(ISNA(VLOOKUP(tblPointScore[[#This Row],[Name / Club]],tblNow_Div2A[[Name / Club]:[Points]],5,FALSE)),0,VLOOKUP(tblPointScore[[#This Row],[Name / Club]],tblNow_Div2A[[Name / Club]:[Points]],5,FALSE))</f>
        <v>1</v>
      </c>
      <c r="S39" s="23">
        <f>IF(ISNA(VLOOKUP(tblPointScore[[#This Row],[Name / Club]],tblNow_Div2B[[Name / Club]:[Points]],5,FALSE)),0,VLOOKUP(tblPointScore[[#This Row],[Name / Club]],tblNow_Div2B[[Name / Club]:[Points]],5,FALSE))</f>
        <v>0</v>
      </c>
      <c r="T39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39" s="23">
        <f>IF(ISNA(VLOOKUP(tblPointScore[[#This Row],[Name / Club]],tblSthn_Div1[[Name / Club]:[Points]],5,FALSE)),0,VLOOKUP(tblPointScore[[#This Row],[Name / Club]],tblSthn_Div1[[Name / Club]:[Points]],5,FALSE))</f>
        <v>0</v>
      </c>
      <c r="V39" s="23">
        <f>IF(ISNA(VLOOKUP(tblPointScore[[#This Row],[Name / Club]],tblSthn_Div2[[Name / Club]:[Points]],5,FALSE)),0,VLOOKUP(tblPointScore[[#This Row],[Name / Club]],tblSthn_Div2[[Name / Club]:[Points]],5,FALSE))</f>
        <v>0</v>
      </c>
      <c r="W39" s="23">
        <f>IF(ISNA(VLOOKUP(tblPointScore[[#This Row],[Name / Club]],tblSthn_Div1[Name / Club],1,FALSE)),IF(ISNA(VLOOKUP(tblPointScore[[#This Row],[Name / Club]],tblSthn_Div2[Name / Club],1,FALSE)),0,3),3)</f>
        <v>0</v>
      </c>
      <c r="X39" s="23">
        <f ca="1">SUM(tblPointScore[[#This Row],[Glbn Div 1]:[Sth H Pts]])</f>
        <v>14</v>
      </c>
      <c r="Y39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9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2</v>
      </c>
      <c r="AA39" s="44" t="str">
        <f ca="1">IF(AND(tblPointScore[[#This Row],[Div 1 Pts]]&gt;0,tblPointScore[[#This Row],[Div 2 Pts]]&gt;0),"Y","N")</f>
        <v>N</v>
      </c>
      <c r="AB39" s="45" t="str">
        <f>IF(AND(tblPointScore[[#This Row],[Mac Div 1 A]]&gt;0,tblPointScore[[#This Row],[Mac Div 1 B]]&gt;0),"Y","N")</f>
        <v>N</v>
      </c>
      <c r="AC39" s="45" t="str">
        <f ca="1">IF(AND(tblPointScore[[#This Row],[Mac Div 2 A]]&gt;0,tblPointScore[[#This Row],[Mac Div 2 B]]&gt;0),"Y","N")</f>
        <v>N</v>
      </c>
      <c r="AD39" s="45" t="str">
        <f>IF(AND(tblPointScore[[#This Row],[Now Div 1 A]]&gt;0,tblPointScore[[#This Row],[Now Div 1 B]]&gt;0),"Y","N")</f>
        <v>N</v>
      </c>
      <c r="AE39" s="45" t="str">
        <f ca="1">IF(AND(tblPointScore[[#This Row],[Now Div 2 A]]&gt;0,tblPointScore[[#This Row],[Now Div 2 B]]&gt;0),"Y","N")</f>
        <v>N</v>
      </c>
      <c r="AF39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0" spans="1:32">
      <c r="A40" s="20">
        <f ca="1">CELL("row", A39)-1</f>
        <v>38</v>
      </c>
      <c r="B40" s="65" t="s">
        <v>719</v>
      </c>
      <c r="C40" s="43" t="s">
        <v>685</v>
      </c>
      <c r="D40" s="22" t="str">
        <f>CONCATENATE(tblPointScore[[#This Row],[Name]]," - ",tblPointScore[[#This Row],[Club]])</f>
        <v>Trkulja Amelia - ICC</v>
      </c>
      <c r="E40" s="23">
        <f>IF(ISNA(VLOOKUP(tblPointScore[[#This Row],[Name / Club]],tblGlbn_Div1[[Name / Club]:[Points]],5,FALSE)),0,VLOOKUP(tblPointScore[[#This Row],[Name / Club]],tblGlbn_Div1[[Name / Club]:[Points]],5,FALSE))</f>
        <v>0</v>
      </c>
      <c r="F40" s="23">
        <f ca="1">IF(ISNA(VLOOKUP(tblPointScore[[#This Row],[Name / Club]],tblGlbn_Div2[[Name / Club]:[Points]],5,FALSE)),0,VLOOKUP(tblPointScore[[#This Row],[Name / Club]],tblGlbn_Div2[[Name / Club]:[Points]],5,FALSE))</f>
        <v>0</v>
      </c>
      <c r="G40" s="23">
        <f>IF(ISNA(VLOOKUP(tblPointScore[[#This Row],[Name / Club]],tblGlbn_Div1[Name / Club],1,FALSE)),IF(ISNA(VLOOKUP(tblPointScore[[#This Row],[Name / Club]],tblGlbn_Div2[Name / Club],1,FALSE)),0,3),3)</f>
        <v>3</v>
      </c>
      <c r="H40" s="23">
        <f>IF(ISNA(VLOOKUP(tblPointScore[[#This Row],[Name / Club]],tblIll_Div1[[Name / Club]:[Points]],5,FALSE)),0,VLOOKUP(tblPointScore[[#This Row],[Name / Club]],tblIll_Div1[[Name / Club]:[Points]],5,FALSE))</f>
        <v>0</v>
      </c>
      <c r="I40" s="23">
        <f>IF(ISNA(VLOOKUP(tblPointScore[[#This Row],[Name / Club]],tblIll_Div2[[Name / Club]:[Points]],5,FALSE)),0,VLOOKUP(tblPointScore[[#This Row],[Name / Club]],tblIll_Div2[[Name / Club]:[Points]],5,FALSE))</f>
        <v>0</v>
      </c>
      <c r="J40" s="23">
        <f>IF(ISNA(VLOOKUP(tblPointScore[[#This Row],[Name / Club]],tblIll_Div1[Name / Club],1,FALSE)),IF(ISNA(VLOOKUP(tblPointScore[[#This Row],[Name / Club]],tblIll_Div2[Name / Club],1,FALSE)),0,3),3)</f>
        <v>0</v>
      </c>
      <c r="K40" s="23">
        <f>IF(ISNA(VLOOKUP(tblPointScore[[#This Row],[Name / Club]],tblMac_Div1A[[Name / Club]:[Points]],5,FALSE)),0,VLOOKUP(tblPointScore[[#This Row],[Name / Club]],tblMac_Div1A[[Name / Club]:[Points]],5,FALSE))</f>
        <v>0</v>
      </c>
      <c r="L40" s="23">
        <f>IF(ISNA(VLOOKUP(tblPointScore[[#This Row],[Name / Club]],tblMac_Div1B[[Name / Club]:[Points]],5,FALSE)),0,VLOOKUP(tblPointScore[[#This Row],[Name / Club]],tblMac_Div1B[[Name / Club]:[Points]],5,FALSE))</f>
        <v>0</v>
      </c>
      <c r="M40" s="23">
        <f>IF(ISNA(VLOOKUP(tblPointScore[[#This Row],[Name / Club]],tblMac_Div2A[[Name / Club]:[Points]],5,FALSE)),0,VLOOKUP(tblPointScore[[#This Row],[Name / Club]],tblMac_Div2A[[Name / Club]:[Points]],5,FALSE))</f>
        <v>0</v>
      </c>
      <c r="N40" s="23">
        <f>IF(ISNA(VLOOKUP(tblPointScore[[#This Row],[Name / Club]],tblMac_Div2B[[Name / Club]:[Points]],5,FALSE)),0,VLOOKUP(tblPointScore[[#This Row],[Name / Club]],tblMac_Div2B[[Name / Club]:[Points]],5,FALSE))</f>
        <v>0</v>
      </c>
      <c r="O40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0" s="23">
        <f>IF(ISNA(VLOOKUP(tblPointScore[[#This Row],[Name / Club]],tblNow_Div1A[[Name / Club]:[Points]],5,FALSE)),0,VLOOKUP(tblPointScore[[#This Row],[Name / Club]],tblNow_Div1A[[Name / Club]:[Points]],5,FALSE))</f>
        <v>0</v>
      </c>
      <c r="Q40" s="23">
        <f>IF(ISNA(VLOOKUP(tblPointScore[[#This Row],[Name / Club]],tblNow_Div1B[[Name / Club]:[Points]],5,FALSE)),0,VLOOKUP(tblPointScore[[#This Row],[Name / Club]],tblNow_Div1B[[Name / Club]:[Points]],5,FALSE))</f>
        <v>0</v>
      </c>
      <c r="R40" s="23">
        <f>IF(ISNA(VLOOKUP(tblPointScore[[#This Row],[Name / Club]],tblNow_Div2A[[Name / Club]:[Points]],5,FALSE)),0,VLOOKUP(tblPointScore[[#This Row],[Name / Club]],tblNow_Div2A[[Name / Club]:[Points]],5,FALSE))</f>
        <v>0</v>
      </c>
      <c r="S40" s="23">
        <f ca="1">IF(ISNA(VLOOKUP(tblPointScore[[#This Row],[Name / Club]],tblNow_Div2B[[Name / Club]:[Points]],5,FALSE)),0,VLOOKUP(tblPointScore[[#This Row],[Name / Club]],tblNow_Div2B[[Name / Club]:[Points]],5,FALSE))</f>
        <v>8</v>
      </c>
      <c r="T40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40" s="23">
        <f>IF(ISNA(VLOOKUP(tblPointScore[[#This Row],[Name / Club]],tblSthn_Div1[[Name / Club]:[Points]],5,FALSE)),0,VLOOKUP(tblPointScore[[#This Row],[Name / Club]],tblSthn_Div1[[Name / Club]:[Points]],5,FALSE))</f>
        <v>0</v>
      </c>
      <c r="V40" s="23">
        <f>IF(ISNA(VLOOKUP(tblPointScore[[#This Row],[Name / Club]],tblSthn_Div2[[Name / Club]:[Points]],5,FALSE)),0,VLOOKUP(tblPointScore[[#This Row],[Name / Club]],tblSthn_Div2[[Name / Club]:[Points]],5,FALSE))</f>
        <v>0</v>
      </c>
      <c r="W40" s="23">
        <f>IF(ISNA(VLOOKUP(tblPointScore[[#This Row],[Name / Club]],tblSthn_Div1[Name / Club],1,FALSE)),IF(ISNA(VLOOKUP(tblPointScore[[#This Row],[Name / Club]],tblSthn_Div2[Name / Club],1,FALSE)),0,3),3)</f>
        <v>0</v>
      </c>
      <c r="X40" s="23">
        <f ca="1">SUM(tblPointScore[[#This Row],[Glbn Div 1]:[Sth H Pts]])</f>
        <v>14</v>
      </c>
      <c r="Y40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0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8</v>
      </c>
      <c r="AA40" s="44" t="str">
        <f ca="1">IF(AND(tblPointScore[[#This Row],[Div 1 Pts]]&gt;0,tblPointScore[[#This Row],[Div 2 Pts]]&gt;0),"Y","N")</f>
        <v>N</v>
      </c>
      <c r="AB40" s="45" t="str">
        <f>IF(AND(tblPointScore[[#This Row],[Mac Div 1 A]]&gt;0,tblPointScore[[#This Row],[Mac Div 1 B]]&gt;0),"Y","N")</f>
        <v>N</v>
      </c>
      <c r="AC40" s="45" t="str">
        <f>IF(AND(tblPointScore[[#This Row],[Mac Div 2 A]]&gt;0,tblPointScore[[#This Row],[Mac Div 2 B]]&gt;0),"Y","N")</f>
        <v>N</v>
      </c>
      <c r="AD40" s="45" t="str">
        <f>IF(AND(tblPointScore[[#This Row],[Now Div 1 A]]&gt;0,tblPointScore[[#This Row],[Now Div 1 B]]&gt;0),"Y","N")</f>
        <v>N</v>
      </c>
      <c r="AE40" s="45" t="str">
        <f ca="1">IF(AND(tblPointScore[[#This Row],[Now Div 2 A]]&gt;0,tblPointScore[[#This Row],[Now Div 2 B]]&gt;0),"Y","N")</f>
        <v>N</v>
      </c>
      <c r="AF40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1" spans="1:32">
      <c r="A41" s="1">
        <f ca="1">CELL("row", A40)-1</f>
        <v>39</v>
      </c>
      <c r="B41" s="7" t="s">
        <v>239</v>
      </c>
      <c r="C41" s="7" t="s">
        <v>685</v>
      </c>
      <c r="D41" s="4" t="str">
        <f>CONCATENATE(tblPointScore[[#This Row],[Name]]," - ",tblPointScore[[#This Row],[Club]])</f>
        <v>Marshall Mick - ICC</v>
      </c>
      <c r="E41" s="1">
        <f>IF(ISNA(VLOOKUP(tblPointScore[[#This Row],[Name / Club]],tblGlbn_Div1[[Name / Club]:[Points]],5,FALSE)),0,VLOOKUP(tblPointScore[[#This Row],[Name / Club]],tblGlbn_Div1[[Name / Club]:[Points]],5,FALSE))</f>
        <v>0</v>
      </c>
      <c r="F41" s="1">
        <f ca="1">IF(ISNA(VLOOKUP(tblPointScore[[#This Row],[Name / Club]],tblGlbn_Div2[[Name / Club]:[Points]],5,FALSE)),0,VLOOKUP(tblPointScore[[#This Row],[Name / Club]],tblGlbn_Div2[[Name / Club]:[Points]],5,FALSE))</f>
        <v>10</v>
      </c>
      <c r="G41" s="1">
        <f>IF(ISNA(VLOOKUP(tblPointScore[[#This Row],[Name / Club]],tblGlbn_Div1[Name / Club],1,FALSE)),IF(ISNA(VLOOKUP(tblPointScore[[#This Row],[Name / Club]],tblGlbn_Div2[Name / Club],1,FALSE)),0,3),3)</f>
        <v>3</v>
      </c>
      <c r="H41" s="1">
        <f>IF(ISNA(VLOOKUP(tblPointScore[[#This Row],[Name / Club]],tblIll_Div1[[Name / Club]:[Points]],5,FALSE)),0,VLOOKUP(tblPointScore[[#This Row],[Name / Club]],tblIll_Div1[[Name / Club]:[Points]],5,FALSE))</f>
        <v>0</v>
      </c>
      <c r="I41" s="1">
        <f>IF(ISNA(VLOOKUP(tblPointScore[[#This Row],[Name / Club]],tblIll_Div2[[Name / Club]:[Points]],5,FALSE)),0,VLOOKUP(tblPointScore[[#This Row],[Name / Club]],tblIll_Div2[[Name / Club]:[Points]],5,FALSE))</f>
        <v>0</v>
      </c>
      <c r="J41" s="1">
        <f>IF(ISNA(VLOOKUP(tblPointScore[[#This Row],[Name / Club]],tblIll_Div1[Name / Club],1,FALSE)),IF(ISNA(VLOOKUP(tblPointScore[[#This Row],[Name / Club]],tblIll_Div2[Name / Club],1,FALSE)),0,3),3)</f>
        <v>0</v>
      </c>
      <c r="K41" s="1">
        <f>IF(ISNA(VLOOKUP(tblPointScore[[#This Row],[Name / Club]],tblMac_Div1A[[Name / Club]:[Points]],5,FALSE)),0,VLOOKUP(tblPointScore[[#This Row],[Name / Club]],tblMac_Div1A[[Name / Club]:[Points]],5,FALSE))</f>
        <v>0</v>
      </c>
      <c r="L41" s="1">
        <f>IF(ISNA(VLOOKUP(tblPointScore[[#This Row],[Name / Club]],tblMac_Div1B[[Name / Club]:[Points]],5,FALSE)),0,VLOOKUP(tblPointScore[[#This Row],[Name / Club]],tblMac_Div1B[[Name / Club]:[Points]],5,FALSE))</f>
        <v>0</v>
      </c>
      <c r="M41" s="1">
        <f>IF(ISNA(VLOOKUP(tblPointScore[[#This Row],[Name / Club]],tblMac_Div2A[[Name / Club]:[Points]],5,FALSE)),0,VLOOKUP(tblPointScore[[#This Row],[Name / Club]],tblMac_Div2A[[Name / Club]:[Points]],5,FALSE))</f>
        <v>0</v>
      </c>
      <c r="N41" s="1">
        <f>IF(ISNA(VLOOKUP(tblPointScore[[#This Row],[Name / Club]],tblMac_Div2B[[Name / Club]:[Points]],5,FALSE)),0,VLOOKUP(tblPointScore[[#This Row],[Name / Club]],tblMac_Div2B[[Name / Club]:[Points]],5,FALSE))</f>
        <v>0</v>
      </c>
      <c r="O4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1" s="1">
        <f>IF(ISNA(VLOOKUP(tblPointScore[[#This Row],[Name / Club]],tblNow_Div1A[[Name / Club]:[Points]],5,FALSE)),0,VLOOKUP(tblPointScore[[#This Row],[Name / Club]],tblNow_Div1A[[Name / Club]:[Points]],5,FALSE))</f>
        <v>0</v>
      </c>
      <c r="Q41" s="1">
        <f>IF(ISNA(VLOOKUP(tblPointScore[[#This Row],[Name / Club]],tblNow_Div1B[[Name / Club]:[Points]],5,FALSE)),0,VLOOKUP(tblPointScore[[#This Row],[Name / Club]],tblNow_Div1B[[Name / Club]:[Points]],5,FALSE))</f>
        <v>0</v>
      </c>
      <c r="R41" s="1">
        <f>IF(ISNA(VLOOKUP(tblPointScore[[#This Row],[Name / Club]],tblNow_Div2A[[Name / Club]:[Points]],5,FALSE)),0,VLOOKUP(tblPointScore[[#This Row],[Name / Club]],tblNow_Div2A[[Name / Club]:[Points]],5,FALSE))</f>
        <v>0</v>
      </c>
      <c r="S41" s="1">
        <f>IF(ISNA(VLOOKUP(tblPointScore[[#This Row],[Name / Club]],tblNow_Div2B[[Name / Club]:[Points]],5,FALSE)),0,VLOOKUP(tblPointScore[[#This Row],[Name / Club]],tblNow_Div2B[[Name / Club]:[Points]],5,FALSE))</f>
        <v>0</v>
      </c>
      <c r="T4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1" s="1">
        <f>IF(ISNA(VLOOKUP(tblPointScore[[#This Row],[Name / Club]],tblSthn_Div1[[Name / Club]:[Points]],5,FALSE)),0,VLOOKUP(tblPointScore[[#This Row],[Name / Club]],tblSthn_Div1[[Name / Club]:[Points]],5,FALSE))</f>
        <v>0</v>
      </c>
      <c r="V41" s="1">
        <f>IF(ISNA(VLOOKUP(tblPointScore[[#This Row],[Name / Club]],tblSthn_Div2[[Name / Club]:[Points]],5,FALSE)),0,VLOOKUP(tblPointScore[[#This Row],[Name / Club]],tblSthn_Div2[[Name / Club]:[Points]],5,FALSE))</f>
        <v>0</v>
      </c>
      <c r="W41" s="1">
        <f>IF(ISNA(VLOOKUP(tblPointScore[[#This Row],[Name / Club]],tblSthn_Div1[Name / Club],1,FALSE)),IF(ISNA(VLOOKUP(tblPointScore[[#This Row],[Name / Club]],tblSthn_Div2[Name / Club],1,FALSE)),0,3),3)</f>
        <v>0</v>
      </c>
      <c r="X41" s="1">
        <f ca="1">SUM(tblPointScore[[#This Row],[Glbn Div 1]:[Sth H Pts]])</f>
        <v>13</v>
      </c>
      <c r="Y4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1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10</v>
      </c>
      <c r="AA41" s="38" t="str">
        <f ca="1">IF(AND(tblPointScore[[#This Row],[Div 1 Pts]]&gt;0,tblPointScore[[#This Row],[Div 2 Pts]]&gt;0),"Y","N")</f>
        <v>N</v>
      </c>
      <c r="AB41" s="35" t="str">
        <f>IF(AND(tblPointScore[[#This Row],[Mac Div 1 A]]&gt;0,tblPointScore[[#This Row],[Mac Div 1 B]]&gt;0),"Y","N")</f>
        <v>N</v>
      </c>
      <c r="AC41" s="35" t="str">
        <f>IF(AND(tblPointScore[[#This Row],[Mac Div 2 A]]&gt;0,tblPointScore[[#This Row],[Mac Div 2 B]]&gt;0),"Y","N")</f>
        <v>N</v>
      </c>
      <c r="AD41" s="35" t="str">
        <f>IF(AND(tblPointScore[[#This Row],[Now Div 1 A]]&gt;0,tblPointScore[[#This Row],[Now Div 1 B]]&gt;0),"Y","N")</f>
        <v>N</v>
      </c>
      <c r="AE41" s="35" t="str">
        <f>IF(AND(tblPointScore[[#This Row],[Now Div 2 A]]&gt;0,tblPointScore[[#This Row],[Now Div 2 B]]&gt;0),"Y","N")</f>
        <v>N</v>
      </c>
      <c r="AF41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2" spans="1:32">
      <c r="A42" s="20">
        <f ca="1">CELL("row", A41)-1</f>
        <v>40</v>
      </c>
      <c r="B42" s="43" t="s">
        <v>713</v>
      </c>
      <c r="C42" s="43" t="s">
        <v>682</v>
      </c>
      <c r="D42" s="22" t="str">
        <f>CONCATENATE(tblPointScore[[#This Row],[Name]]," - ",tblPointScore[[#This Row],[Club]])</f>
        <v>McCarney Craig - CCC</v>
      </c>
      <c r="E42" s="23">
        <f>IF(ISNA(VLOOKUP(tblPointScore[[#This Row],[Name / Club]],tblGlbn_Div1[[Name / Club]:[Points]],5,FALSE)),0,VLOOKUP(tblPointScore[[#This Row],[Name / Club]],tblGlbn_Div1[[Name / Club]:[Points]],5,FALSE))</f>
        <v>0</v>
      </c>
      <c r="F42" s="23">
        <f>IF(ISNA(VLOOKUP(tblPointScore[[#This Row],[Name / Club]],tblGlbn_Div2[[Name / Club]:[Points]],5,FALSE)),0,VLOOKUP(tblPointScore[[#This Row],[Name / Club]],tblGlbn_Div2[[Name / Club]:[Points]],5,FALSE))</f>
        <v>0</v>
      </c>
      <c r="G42" s="23">
        <f>IF(ISNA(VLOOKUP(tblPointScore[[#This Row],[Name / Club]],tblGlbn_Div1[Name / Club],1,FALSE)),IF(ISNA(VLOOKUP(tblPointScore[[#This Row],[Name / Club]],tblGlbn_Div2[Name / Club],1,FALSE)),0,3),3)</f>
        <v>0</v>
      </c>
      <c r="H42" s="23">
        <f>IF(ISNA(VLOOKUP(tblPointScore[[#This Row],[Name / Club]],tblIll_Div1[[Name / Club]:[Points]],5,FALSE)),0,VLOOKUP(tblPointScore[[#This Row],[Name / Club]],tblIll_Div1[[Name / Club]:[Points]],5,FALSE))</f>
        <v>0</v>
      </c>
      <c r="I42" s="23">
        <f>IF(ISNA(VLOOKUP(tblPointScore[[#This Row],[Name / Club]],tblIll_Div2[[Name / Club]:[Points]],5,FALSE)),0,VLOOKUP(tblPointScore[[#This Row],[Name / Club]],tblIll_Div2[[Name / Club]:[Points]],5,FALSE))</f>
        <v>0</v>
      </c>
      <c r="J42" s="23">
        <f>IF(ISNA(VLOOKUP(tblPointScore[[#This Row],[Name / Club]],tblIll_Div1[Name / Club],1,FALSE)),IF(ISNA(VLOOKUP(tblPointScore[[#This Row],[Name / Club]],tblIll_Div2[Name / Club],1,FALSE)),0,3),3)</f>
        <v>0</v>
      </c>
      <c r="K42" s="23">
        <f>IF(ISNA(VLOOKUP(tblPointScore[[#This Row],[Name / Club]],tblMac_Div1A[[Name / Club]:[Points]],5,FALSE)),0,VLOOKUP(tblPointScore[[#This Row],[Name / Club]],tblMac_Div1A[[Name / Club]:[Points]],5,FALSE))</f>
        <v>0</v>
      </c>
      <c r="L42" s="23">
        <f>IF(ISNA(VLOOKUP(tblPointScore[[#This Row],[Name / Club]],tblMac_Div1B[[Name / Club]:[Points]],5,FALSE)),0,VLOOKUP(tblPointScore[[#This Row],[Name / Club]],tblMac_Div1B[[Name / Club]:[Points]],5,FALSE))</f>
        <v>0</v>
      </c>
      <c r="M42" s="23">
        <f>IF(ISNA(VLOOKUP(tblPointScore[[#This Row],[Name / Club]],tblMac_Div2A[[Name / Club]:[Points]],5,FALSE)),0,VLOOKUP(tblPointScore[[#This Row],[Name / Club]],tblMac_Div2A[[Name / Club]:[Points]],5,FALSE))</f>
        <v>0</v>
      </c>
      <c r="N42" s="23">
        <f ca="1">IF(ISNA(VLOOKUP(tblPointScore[[#This Row],[Name / Club]],tblMac_Div2B[[Name / Club]:[Points]],5,FALSE)),0,VLOOKUP(tblPointScore[[#This Row],[Name / Club]],tblMac_Div2B[[Name / Club]:[Points]],5,FALSE))</f>
        <v>10</v>
      </c>
      <c r="O42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42" s="23">
        <f>IF(ISNA(VLOOKUP(tblPointScore[[#This Row],[Name / Club]],tblNow_Div1A[[Name / Club]:[Points]],5,FALSE)),0,VLOOKUP(tblPointScore[[#This Row],[Name / Club]],tblNow_Div1A[[Name / Club]:[Points]],5,FALSE))</f>
        <v>0</v>
      </c>
      <c r="Q42" s="23">
        <f>IF(ISNA(VLOOKUP(tblPointScore[[#This Row],[Name / Club]],tblNow_Div1B[[Name / Club]:[Points]],5,FALSE)),0,VLOOKUP(tblPointScore[[#This Row],[Name / Club]],tblNow_Div1B[[Name / Club]:[Points]],5,FALSE))</f>
        <v>0</v>
      </c>
      <c r="R42" s="23">
        <f>IF(ISNA(VLOOKUP(tblPointScore[[#This Row],[Name / Club]],tblNow_Div2A[[Name / Club]:[Points]],5,FALSE)),0,VLOOKUP(tblPointScore[[#This Row],[Name / Club]],tblNow_Div2A[[Name / Club]:[Points]],5,FALSE))</f>
        <v>0</v>
      </c>
      <c r="S42" s="23">
        <f>IF(ISNA(VLOOKUP(tblPointScore[[#This Row],[Name / Club]],tblNow_Div2B[[Name / Club]:[Points]],5,FALSE)),0,VLOOKUP(tblPointScore[[#This Row],[Name / Club]],tblNow_Div2B[[Name / Club]:[Points]],5,FALSE))</f>
        <v>0</v>
      </c>
      <c r="T42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2" s="23">
        <f>IF(ISNA(VLOOKUP(tblPointScore[[#This Row],[Name / Club]],tblSthn_Div1[[Name / Club]:[Points]],5,FALSE)),0,VLOOKUP(tblPointScore[[#This Row],[Name / Club]],tblSthn_Div1[[Name / Club]:[Points]],5,FALSE))</f>
        <v>0</v>
      </c>
      <c r="V42" s="23">
        <f>IF(ISNA(VLOOKUP(tblPointScore[[#This Row],[Name / Club]],tblSthn_Div2[[Name / Club]:[Points]],5,FALSE)),0,VLOOKUP(tblPointScore[[#This Row],[Name / Club]],tblSthn_Div2[[Name / Club]:[Points]],5,FALSE))</f>
        <v>0</v>
      </c>
      <c r="W42" s="23">
        <f>IF(ISNA(VLOOKUP(tblPointScore[[#This Row],[Name / Club]],tblSthn_Div1[Name / Club],1,FALSE)),IF(ISNA(VLOOKUP(tblPointScore[[#This Row],[Name / Club]],tblSthn_Div2[Name / Club],1,FALSE)),0,3),3)</f>
        <v>0</v>
      </c>
      <c r="X42" s="23">
        <f ca="1">SUM(tblPointScore[[#This Row],[Glbn Div 1]:[Sth H Pts]])</f>
        <v>13</v>
      </c>
      <c r="Y42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2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10</v>
      </c>
      <c r="AA42" s="44" t="str">
        <f ca="1">IF(AND(tblPointScore[[#This Row],[Div 1 Pts]]&gt;0,tblPointScore[[#This Row],[Div 2 Pts]]&gt;0),"Y","N")</f>
        <v>N</v>
      </c>
      <c r="AB42" s="45" t="str">
        <f>IF(AND(tblPointScore[[#This Row],[Mac Div 1 A]]&gt;0,tblPointScore[[#This Row],[Mac Div 1 B]]&gt;0),"Y","N")</f>
        <v>N</v>
      </c>
      <c r="AC42" s="45" t="str">
        <f ca="1">IF(AND(tblPointScore[[#This Row],[Mac Div 2 A]]&gt;0,tblPointScore[[#This Row],[Mac Div 2 B]]&gt;0),"Y","N")</f>
        <v>N</v>
      </c>
      <c r="AD42" s="45" t="str">
        <f>IF(AND(tblPointScore[[#This Row],[Now Div 1 A]]&gt;0,tblPointScore[[#This Row],[Now Div 1 B]]&gt;0),"Y","N")</f>
        <v>N</v>
      </c>
      <c r="AE42" s="45" t="str">
        <f>IF(AND(tblPointScore[[#This Row],[Now Div 2 A]]&gt;0,tblPointScore[[#This Row],[Now Div 2 B]]&gt;0),"Y","N")</f>
        <v>N</v>
      </c>
      <c r="AF42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3" spans="1:32">
      <c r="A43" s="1">
        <f ca="1">CELL("row", A42)-1</f>
        <v>41</v>
      </c>
      <c r="B43" s="7" t="s">
        <v>379</v>
      </c>
      <c r="C43" s="7" t="s">
        <v>685</v>
      </c>
      <c r="D43" s="4" t="str">
        <f>CONCATENATE(tblPointScore[[#This Row],[Name]]," - ",tblPointScore[[#This Row],[Club]])</f>
        <v>Burke Nick - ICC</v>
      </c>
      <c r="E43" s="1">
        <f>IF(ISNA(VLOOKUP(tblPointScore[[#This Row],[Name / Club]],tblGlbn_Div1[[Name / Club]:[Points]],5,FALSE)),0,VLOOKUP(tblPointScore[[#This Row],[Name / Club]],tblGlbn_Div1[[Name / Club]:[Points]],5,FALSE))</f>
        <v>0</v>
      </c>
      <c r="F43" s="9">
        <f>IF(ISNA(VLOOKUP(tblPointScore[[#This Row],[Name / Club]],tblGlbn_Div2[[Name / Club]:[Points]],5,FALSE)),0,VLOOKUP(tblPointScore[[#This Row],[Name / Club]],tblGlbn_Div2[[Name / Club]:[Points]],5,FALSE))</f>
        <v>0</v>
      </c>
      <c r="G43" s="9">
        <f>IF(ISNA(VLOOKUP(tblPointScore[[#This Row],[Name / Club]],tblGlbn_Div1[Name / Club],1,FALSE)),IF(ISNA(VLOOKUP(tblPointScore[[#This Row],[Name / Club]],tblGlbn_Div2[Name / Club],1,FALSE)),0,3),3)</f>
        <v>0</v>
      </c>
      <c r="H43" s="1">
        <f ca="1">IF(ISNA(VLOOKUP(tblPointScore[[#This Row],[Name / Club]],tblIll_Div1[[Name / Club]:[Points]],5,FALSE)),0,VLOOKUP(tblPointScore[[#This Row],[Name / Club]],tblIll_Div1[[Name / Club]:[Points]],5,FALSE))</f>
        <v>0</v>
      </c>
      <c r="I43" s="1">
        <f>IF(ISNA(VLOOKUP(tblPointScore[[#This Row],[Name / Club]],tblIll_Div2[[Name / Club]:[Points]],5,FALSE)),0,VLOOKUP(tblPointScore[[#This Row],[Name / Club]],tblIll_Div2[[Name / Club]:[Points]],5,FALSE))</f>
        <v>0</v>
      </c>
      <c r="J43" s="1">
        <f>IF(ISNA(VLOOKUP(tblPointScore[[#This Row],[Name / Club]],tblIll_Div1[Name / Club],1,FALSE)),IF(ISNA(VLOOKUP(tblPointScore[[#This Row],[Name / Club]],tblIll_Div2[Name / Club],1,FALSE)),0,3),3)</f>
        <v>3</v>
      </c>
      <c r="K43" s="1">
        <f ca="1">IF(ISNA(VLOOKUP(tblPointScore[[#This Row],[Name / Club]],tblMac_Div1A[[Name / Club]:[Points]],5,FALSE)),0,VLOOKUP(tblPointScore[[#This Row],[Name / Club]],tblMac_Div1A[[Name / Club]:[Points]],5,FALSE))</f>
        <v>6</v>
      </c>
      <c r="L43" s="1">
        <f>IF(ISNA(VLOOKUP(tblPointScore[[#This Row],[Name / Club]],tblMac_Div1B[[Name / Club]:[Points]],5,FALSE)),0,VLOOKUP(tblPointScore[[#This Row],[Name / Club]],tblMac_Div1B[[Name / Club]:[Points]],5,FALSE))</f>
        <v>0</v>
      </c>
      <c r="M43" s="1">
        <f>IF(ISNA(VLOOKUP(tblPointScore[[#This Row],[Name / Club]],tblMac_Div2A[[Name / Club]:[Points]],5,FALSE)),0,VLOOKUP(tblPointScore[[#This Row],[Name / Club]],tblMac_Div2A[[Name / Club]:[Points]],5,FALSE))</f>
        <v>0</v>
      </c>
      <c r="N43" s="1">
        <f>IF(ISNA(VLOOKUP(tblPointScore[[#This Row],[Name / Club]],tblMac_Div2B[[Name / Club]:[Points]],5,FALSE)),0,VLOOKUP(tblPointScore[[#This Row],[Name / Club]],tblMac_Div2B[[Name / Club]:[Points]],5,FALSE))</f>
        <v>0</v>
      </c>
      <c r="O4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43" s="1">
        <f>IF(ISNA(VLOOKUP(tblPointScore[[#This Row],[Name / Club]],tblNow_Div1A[[Name / Club]:[Points]],5,FALSE)),0,VLOOKUP(tblPointScore[[#This Row],[Name / Club]],tblNow_Div1A[[Name / Club]:[Points]],5,FALSE))</f>
        <v>0</v>
      </c>
      <c r="Q43" s="1">
        <f>IF(ISNA(VLOOKUP(tblPointScore[[#This Row],[Name / Club]],tblNow_Div1B[[Name / Club]:[Points]],5,FALSE)),0,VLOOKUP(tblPointScore[[#This Row],[Name / Club]],tblNow_Div1B[[Name / Club]:[Points]],5,FALSE))</f>
        <v>0</v>
      </c>
      <c r="R43" s="1">
        <f>IF(ISNA(VLOOKUP(tblPointScore[[#This Row],[Name / Club]],tblNow_Div2A[[Name / Club]:[Points]],5,FALSE)),0,VLOOKUP(tblPointScore[[#This Row],[Name / Club]],tblNow_Div2A[[Name / Club]:[Points]],5,FALSE))</f>
        <v>0</v>
      </c>
      <c r="S43" s="1">
        <f>IF(ISNA(VLOOKUP(tblPointScore[[#This Row],[Name / Club]],tblNow_Div2B[[Name / Club]:[Points]],5,FALSE)),0,VLOOKUP(tblPointScore[[#This Row],[Name / Club]],tblNow_Div2B[[Name / Club]:[Points]],5,FALSE))</f>
        <v>0</v>
      </c>
      <c r="T4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3" s="1">
        <f>IF(ISNA(VLOOKUP(tblPointScore[[#This Row],[Name / Club]],tblSthn_Div1[[Name / Club]:[Points]],5,FALSE)),0,VLOOKUP(tblPointScore[[#This Row],[Name / Club]],tblSthn_Div1[[Name / Club]:[Points]],5,FALSE))</f>
        <v>0</v>
      </c>
      <c r="V43" s="1">
        <f>IF(ISNA(VLOOKUP(tblPointScore[[#This Row],[Name / Club]],tblSthn_Div2[[Name / Club]:[Points]],5,FALSE)),0,VLOOKUP(tblPointScore[[#This Row],[Name / Club]],tblSthn_Div2[[Name / Club]:[Points]],5,FALSE))</f>
        <v>0</v>
      </c>
      <c r="W43" s="1">
        <f>IF(ISNA(VLOOKUP(tblPointScore[[#This Row],[Name / Club]],tblSthn_Div1[Name / Club],1,FALSE)),IF(ISNA(VLOOKUP(tblPointScore[[#This Row],[Name / Club]],tblSthn_Div2[Name / Club],1,FALSE)),0,3),3)</f>
        <v>0</v>
      </c>
      <c r="X43" s="9">
        <f ca="1">SUM(tblPointScore[[#This Row],[Glbn Div 1]:[Sth H Pts]])</f>
        <v>12</v>
      </c>
      <c r="Y43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6</v>
      </c>
      <c r="Z4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3" s="38" t="str">
        <f ca="1">IF(AND(tblPointScore[[#This Row],[Div 1 Pts]]&gt;0,tblPointScore[[#This Row],[Div 2 Pts]]&gt;0),"Y","N")</f>
        <v>N</v>
      </c>
      <c r="AB43" s="35" t="str">
        <f ca="1">IF(AND(tblPointScore[[#This Row],[Mac Div 1 A]]&gt;0,tblPointScore[[#This Row],[Mac Div 1 B]]&gt;0),"Y","N")</f>
        <v>N</v>
      </c>
      <c r="AC43" s="35" t="str">
        <f>IF(AND(tblPointScore[[#This Row],[Mac Div 2 A]]&gt;0,tblPointScore[[#This Row],[Mac Div 2 B]]&gt;0),"Y","N")</f>
        <v>N</v>
      </c>
      <c r="AD43" s="35" t="str">
        <f>IF(AND(tblPointScore[[#This Row],[Now Div 1 A]]&gt;0,tblPointScore[[#This Row],[Now Div 1 B]]&gt;0),"Y","N")</f>
        <v>N</v>
      </c>
      <c r="AE43" s="35" t="str">
        <f>IF(AND(tblPointScore[[#This Row],[Now Div 2 A]]&gt;0,tblPointScore[[#This Row],[Now Div 2 B]]&gt;0),"Y","N")</f>
        <v>N</v>
      </c>
      <c r="AF43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4" spans="1:32">
      <c r="A44" s="1">
        <f ca="1">CELL("row", A43)-1</f>
        <v>42</v>
      </c>
      <c r="B44" s="7" t="s">
        <v>177</v>
      </c>
      <c r="C44" s="7" t="s">
        <v>685</v>
      </c>
      <c r="D44" s="4" t="str">
        <f>CONCATENATE(tblPointScore[[#This Row],[Name]]," - ",tblPointScore[[#This Row],[Club]])</f>
        <v>Galvin George - ICC</v>
      </c>
      <c r="E44" s="1">
        <f>IF(ISNA(VLOOKUP(tblPointScore[[#This Row],[Name / Club]],tblGlbn_Div1[[Name / Club]:[Points]],5,FALSE)),0,VLOOKUP(tblPointScore[[#This Row],[Name / Club]],tblGlbn_Div1[[Name / Club]:[Points]],5,FALSE))</f>
        <v>0</v>
      </c>
      <c r="F44" s="1">
        <f ca="1">IF(ISNA(VLOOKUP(tblPointScore[[#This Row],[Name / Club]],tblGlbn_Div2[[Name / Club]:[Points]],5,FALSE)),0,VLOOKUP(tblPointScore[[#This Row],[Name / Club]],tblGlbn_Div2[[Name / Club]:[Points]],5,FALSE))</f>
        <v>9</v>
      </c>
      <c r="G44" s="1">
        <f>IF(ISNA(VLOOKUP(tblPointScore[[#This Row],[Name / Club]],tblGlbn_Div1[Name / Club],1,FALSE)),IF(ISNA(VLOOKUP(tblPointScore[[#This Row],[Name / Club]],tblGlbn_Div2[Name / Club],1,FALSE)),0,3),3)</f>
        <v>3</v>
      </c>
      <c r="H44" s="1">
        <f>IF(ISNA(VLOOKUP(tblPointScore[[#This Row],[Name / Club]],tblIll_Div1[[Name / Club]:[Points]],5,FALSE)),0,VLOOKUP(tblPointScore[[#This Row],[Name / Club]],tblIll_Div1[[Name / Club]:[Points]],5,FALSE))</f>
        <v>0</v>
      </c>
      <c r="I44" s="1">
        <f>IF(ISNA(VLOOKUP(tblPointScore[[#This Row],[Name / Club]],tblIll_Div2[[Name / Club]:[Points]],5,FALSE)),0,VLOOKUP(tblPointScore[[#This Row],[Name / Club]],tblIll_Div2[[Name / Club]:[Points]],5,FALSE))</f>
        <v>0</v>
      </c>
      <c r="J44" s="1">
        <f>IF(ISNA(VLOOKUP(tblPointScore[[#This Row],[Name / Club]],tblIll_Div1[Name / Club],1,FALSE)),IF(ISNA(VLOOKUP(tblPointScore[[#This Row],[Name / Club]],tblIll_Div2[Name / Club],1,FALSE)),0,3),3)</f>
        <v>0</v>
      </c>
      <c r="K44" s="1">
        <f>IF(ISNA(VLOOKUP(tblPointScore[[#This Row],[Name / Club]],tblMac_Div1A[[Name / Club]:[Points]],5,FALSE)),0,VLOOKUP(tblPointScore[[#This Row],[Name / Club]],tblMac_Div1A[[Name / Club]:[Points]],5,FALSE))</f>
        <v>0</v>
      </c>
      <c r="L44" s="1">
        <f>IF(ISNA(VLOOKUP(tblPointScore[[#This Row],[Name / Club]],tblMac_Div1B[[Name / Club]:[Points]],5,FALSE)),0,VLOOKUP(tblPointScore[[#This Row],[Name / Club]],tblMac_Div1B[[Name / Club]:[Points]],5,FALSE))</f>
        <v>0</v>
      </c>
      <c r="M44" s="1">
        <f>IF(ISNA(VLOOKUP(tblPointScore[[#This Row],[Name / Club]],tblMac_Div2A[[Name / Club]:[Points]],5,FALSE)),0,VLOOKUP(tblPointScore[[#This Row],[Name / Club]],tblMac_Div2A[[Name / Club]:[Points]],5,FALSE))</f>
        <v>0</v>
      </c>
      <c r="N44" s="1">
        <f>IF(ISNA(VLOOKUP(tblPointScore[[#This Row],[Name / Club]],tblMac_Div2B[[Name / Club]:[Points]],5,FALSE)),0,VLOOKUP(tblPointScore[[#This Row],[Name / Club]],tblMac_Div2B[[Name / Club]:[Points]],5,FALSE))</f>
        <v>0</v>
      </c>
      <c r="O4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4" s="1">
        <f>IF(ISNA(VLOOKUP(tblPointScore[[#This Row],[Name / Club]],tblNow_Div1A[[Name / Club]:[Points]],5,FALSE)),0,VLOOKUP(tblPointScore[[#This Row],[Name / Club]],tblNow_Div1A[[Name / Club]:[Points]],5,FALSE))</f>
        <v>0</v>
      </c>
      <c r="Q44" s="1">
        <f>IF(ISNA(VLOOKUP(tblPointScore[[#This Row],[Name / Club]],tblNow_Div1B[[Name / Club]:[Points]],5,FALSE)),0,VLOOKUP(tblPointScore[[#This Row],[Name / Club]],tblNow_Div1B[[Name / Club]:[Points]],5,FALSE))</f>
        <v>0</v>
      </c>
      <c r="R44" s="1">
        <f>IF(ISNA(VLOOKUP(tblPointScore[[#This Row],[Name / Club]],tblNow_Div2A[[Name / Club]:[Points]],5,FALSE)),0,VLOOKUP(tblPointScore[[#This Row],[Name / Club]],tblNow_Div2A[[Name / Club]:[Points]],5,FALSE))</f>
        <v>0</v>
      </c>
      <c r="S44" s="1">
        <f>IF(ISNA(VLOOKUP(tblPointScore[[#This Row],[Name / Club]],tblNow_Div2B[[Name / Club]:[Points]],5,FALSE)),0,VLOOKUP(tblPointScore[[#This Row],[Name / Club]],tblNow_Div2B[[Name / Club]:[Points]],5,FALSE))</f>
        <v>0</v>
      </c>
      <c r="T4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4" s="1">
        <f>IF(ISNA(VLOOKUP(tblPointScore[[#This Row],[Name / Club]],tblSthn_Div1[[Name / Club]:[Points]],5,FALSE)),0,VLOOKUP(tblPointScore[[#This Row],[Name / Club]],tblSthn_Div1[[Name / Club]:[Points]],5,FALSE))</f>
        <v>0</v>
      </c>
      <c r="V44" s="1">
        <f>IF(ISNA(VLOOKUP(tblPointScore[[#This Row],[Name / Club]],tblSthn_Div2[[Name / Club]:[Points]],5,FALSE)),0,VLOOKUP(tblPointScore[[#This Row],[Name / Club]],tblSthn_Div2[[Name / Club]:[Points]],5,FALSE))</f>
        <v>0</v>
      </c>
      <c r="W44" s="1">
        <f>IF(ISNA(VLOOKUP(tblPointScore[[#This Row],[Name / Club]],tblSthn_Div1[Name / Club],1,FALSE)),IF(ISNA(VLOOKUP(tblPointScore[[#This Row],[Name / Club]],tblSthn_Div2[Name / Club],1,FALSE)),0,3),3)</f>
        <v>0</v>
      </c>
      <c r="X44" s="1">
        <f ca="1">SUM(tblPointScore[[#This Row],[Glbn Div 1]:[Sth H Pts]])</f>
        <v>12</v>
      </c>
      <c r="Y4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4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9</v>
      </c>
      <c r="AA44" s="38" t="str">
        <f ca="1">IF(AND(tblPointScore[[#This Row],[Div 1 Pts]]&gt;0,tblPointScore[[#This Row],[Div 2 Pts]]&gt;0),"Y","N")</f>
        <v>N</v>
      </c>
      <c r="AB44" s="35" t="str">
        <f>IF(AND(tblPointScore[[#This Row],[Mac Div 1 A]]&gt;0,tblPointScore[[#This Row],[Mac Div 1 B]]&gt;0),"Y","N")</f>
        <v>N</v>
      </c>
      <c r="AC44" s="35" t="str">
        <f>IF(AND(tblPointScore[[#This Row],[Mac Div 2 A]]&gt;0,tblPointScore[[#This Row],[Mac Div 2 B]]&gt;0),"Y","N")</f>
        <v>N</v>
      </c>
      <c r="AD44" s="35" t="str">
        <f>IF(AND(tblPointScore[[#This Row],[Now Div 1 A]]&gt;0,tblPointScore[[#This Row],[Now Div 1 B]]&gt;0),"Y","N")</f>
        <v>N</v>
      </c>
      <c r="AE44" s="35" t="str">
        <f>IF(AND(tblPointScore[[#This Row],[Now Div 2 A]]&gt;0,tblPointScore[[#This Row],[Now Div 2 B]]&gt;0),"Y","N")</f>
        <v>N</v>
      </c>
      <c r="AF44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5" spans="1:32">
      <c r="A45" s="20">
        <f ca="1">CELL("row", A44)-1</f>
        <v>43</v>
      </c>
      <c r="B45" s="48" t="s">
        <v>714</v>
      </c>
      <c r="C45" s="49" t="s">
        <v>685</v>
      </c>
      <c r="D45" s="22" t="str">
        <f>CONCATENATE(tblPointScore[[#This Row],[Name]]," - ",tblPointScore[[#This Row],[Club]])</f>
        <v>Jordon Ross - ICC</v>
      </c>
      <c r="E45" s="23">
        <f>IF(ISNA(VLOOKUP(tblPointScore[[#This Row],[Name / Club]],tblGlbn_Div1[[Name / Club]:[Points]],5,FALSE)),0,VLOOKUP(tblPointScore[[#This Row],[Name / Club]],tblGlbn_Div1[[Name / Club]:[Points]],5,FALSE))</f>
        <v>0</v>
      </c>
      <c r="F45" s="23">
        <f>IF(ISNA(VLOOKUP(tblPointScore[[#This Row],[Name / Club]],tblGlbn_Div2[[Name / Club]:[Points]],5,FALSE)),0,VLOOKUP(tblPointScore[[#This Row],[Name / Club]],tblGlbn_Div2[[Name / Club]:[Points]],5,FALSE))</f>
        <v>0</v>
      </c>
      <c r="G45" s="23">
        <f>IF(ISNA(VLOOKUP(tblPointScore[[#This Row],[Name / Club]],tblGlbn_Div1[Name / Club],1,FALSE)),IF(ISNA(VLOOKUP(tblPointScore[[#This Row],[Name / Club]],tblGlbn_Div2[Name / Club],1,FALSE)),0,3),3)</f>
        <v>0</v>
      </c>
      <c r="H45" s="23">
        <f>IF(ISNA(VLOOKUP(tblPointScore[[#This Row],[Name / Club]],tblIll_Div1[[Name / Club]:[Points]],5,FALSE)),0,VLOOKUP(tblPointScore[[#This Row],[Name / Club]],tblIll_Div1[[Name / Club]:[Points]],5,FALSE))</f>
        <v>0</v>
      </c>
      <c r="I45" s="23">
        <f>IF(ISNA(VLOOKUP(tblPointScore[[#This Row],[Name / Club]],tblIll_Div2[[Name / Club]:[Points]],5,FALSE)),0,VLOOKUP(tblPointScore[[#This Row],[Name / Club]],tblIll_Div2[[Name / Club]:[Points]],5,FALSE))</f>
        <v>0</v>
      </c>
      <c r="J45" s="23">
        <f>IF(ISNA(VLOOKUP(tblPointScore[[#This Row],[Name / Club]],tblIll_Div1[Name / Club],1,FALSE)),IF(ISNA(VLOOKUP(tblPointScore[[#This Row],[Name / Club]],tblIll_Div2[Name / Club],1,FALSE)),0,3),3)</f>
        <v>0</v>
      </c>
      <c r="K45" s="23">
        <f>IF(ISNA(VLOOKUP(tblPointScore[[#This Row],[Name / Club]],tblMac_Div1A[[Name / Club]:[Points]],5,FALSE)),0,VLOOKUP(tblPointScore[[#This Row],[Name / Club]],tblMac_Div1A[[Name / Club]:[Points]],5,FALSE))</f>
        <v>0</v>
      </c>
      <c r="L45" s="23">
        <f>IF(ISNA(VLOOKUP(tblPointScore[[#This Row],[Name / Club]],tblMac_Div1B[[Name / Club]:[Points]],5,FALSE)),0,VLOOKUP(tblPointScore[[#This Row],[Name / Club]],tblMac_Div1B[[Name / Club]:[Points]],5,FALSE))</f>
        <v>0</v>
      </c>
      <c r="M45" s="23">
        <f>IF(ISNA(VLOOKUP(tblPointScore[[#This Row],[Name / Club]],tblMac_Div2A[[Name / Club]:[Points]],5,FALSE)),0,VLOOKUP(tblPointScore[[#This Row],[Name / Club]],tblMac_Div2A[[Name / Club]:[Points]],5,FALSE))</f>
        <v>0</v>
      </c>
      <c r="N45" s="23">
        <f>IF(ISNA(VLOOKUP(tblPointScore[[#This Row],[Name / Club]],tblMac_Div2B[[Name / Club]:[Points]],5,FALSE)),0,VLOOKUP(tblPointScore[[#This Row],[Name / Club]],tblMac_Div2B[[Name / Club]:[Points]],5,FALSE))</f>
        <v>0</v>
      </c>
      <c r="O45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5" s="23">
        <f ca="1">IF(ISNA(VLOOKUP(tblPointScore[[#This Row],[Name / Club]],tblNow_Div1A[[Name / Club]:[Points]],5,FALSE)),0,VLOOKUP(tblPointScore[[#This Row],[Name / Club]],tblNow_Div1A[[Name / Club]:[Points]],5,FALSE))</f>
        <v>9</v>
      </c>
      <c r="Q45" s="23">
        <f>IF(ISNA(VLOOKUP(tblPointScore[[#This Row],[Name / Club]],tblNow_Div1B[[Name / Club]:[Points]],5,FALSE)),0,VLOOKUP(tblPointScore[[#This Row],[Name / Club]],tblNow_Div1B[[Name / Club]:[Points]],5,FALSE))</f>
        <v>0</v>
      </c>
      <c r="R45" s="23">
        <f>IF(ISNA(VLOOKUP(tblPointScore[[#This Row],[Name / Club]],tblNow_Div2A[[Name / Club]:[Points]],5,FALSE)),0,VLOOKUP(tblPointScore[[#This Row],[Name / Club]],tblNow_Div2A[[Name / Club]:[Points]],5,FALSE))</f>
        <v>0</v>
      </c>
      <c r="S45" s="23">
        <f>IF(ISNA(VLOOKUP(tblPointScore[[#This Row],[Name / Club]],tblNow_Div2B[[Name / Club]:[Points]],5,FALSE)),0,VLOOKUP(tblPointScore[[#This Row],[Name / Club]],tblNow_Div2B[[Name / Club]:[Points]],5,FALSE))</f>
        <v>0</v>
      </c>
      <c r="T45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45" s="23">
        <f>IF(ISNA(VLOOKUP(tblPointScore[[#This Row],[Name / Club]],tblSthn_Div1[[Name / Club]:[Points]],5,FALSE)),0,VLOOKUP(tblPointScore[[#This Row],[Name / Club]],tblSthn_Div1[[Name / Club]:[Points]],5,FALSE))</f>
        <v>0</v>
      </c>
      <c r="V45" s="23">
        <f>IF(ISNA(VLOOKUP(tblPointScore[[#This Row],[Name / Club]],tblSthn_Div2[[Name / Club]:[Points]],5,FALSE)),0,VLOOKUP(tblPointScore[[#This Row],[Name / Club]],tblSthn_Div2[[Name / Club]:[Points]],5,FALSE))</f>
        <v>0</v>
      </c>
      <c r="W45" s="23">
        <f>IF(ISNA(VLOOKUP(tblPointScore[[#This Row],[Name / Club]],tblSthn_Div1[Name / Club],1,FALSE)),IF(ISNA(VLOOKUP(tblPointScore[[#This Row],[Name / Club]],tblSthn_Div2[Name / Club],1,FALSE)),0,3),3)</f>
        <v>0</v>
      </c>
      <c r="X45" s="23">
        <f ca="1">SUM(tblPointScore[[#This Row],[Glbn Div 1]:[Sth H Pts]])</f>
        <v>12</v>
      </c>
      <c r="Y45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9</v>
      </c>
      <c r="Z45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5" s="44" t="str">
        <f ca="1">IF(AND(tblPointScore[[#This Row],[Div 1 Pts]]&gt;0,tblPointScore[[#This Row],[Div 2 Pts]]&gt;0),"Y","N")</f>
        <v>N</v>
      </c>
      <c r="AB45" s="45" t="str">
        <f>IF(AND(tblPointScore[[#This Row],[Mac Div 1 A]]&gt;0,tblPointScore[[#This Row],[Mac Div 1 B]]&gt;0),"Y","N")</f>
        <v>N</v>
      </c>
      <c r="AC45" s="45" t="str">
        <f>IF(AND(tblPointScore[[#This Row],[Mac Div 2 A]]&gt;0,tblPointScore[[#This Row],[Mac Div 2 B]]&gt;0),"Y","N")</f>
        <v>N</v>
      </c>
      <c r="AD45" s="45" t="str">
        <f ca="1">IF(AND(tblPointScore[[#This Row],[Now Div 1 A]]&gt;0,tblPointScore[[#This Row],[Now Div 1 B]]&gt;0),"Y","N")</f>
        <v>N</v>
      </c>
      <c r="AE45" s="45" t="str">
        <f>IF(AND(tblPointScore[[#This Row],[Now Div 2 A]]&gt;0,tblPointScore[[#This Row],[Now Div 2 B]]&gt;0),"Y","N")</f>
        <v>N</v>
      </c>
      <c r="AF45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6" spans="1:32">
      <c r="A46" s="1">
        <f ca="1">CELL("row", A45)-1</f>
        <v>44</v>
      </c>
      <c r="B46" s="7" t="s">
        <v>240</v>
      </c>
      <c r="C46" s="7" t="s">
        <v>685</v>
      </c>
      <c r="D46" s="4" t="str">
        <f>CONCATENATE(tblPointScore[[#This Row],[Name]]," - ",tblPointScore[[#This Row],[Club]])</f>
        <v>Martin Abe - ICC</v>
      </c>
      <c r="E46" s="1">
        <f>IF(ISNA(VLOOKUP(tblPointScore[[#This Row],[Name / Club]],tblGlbn_Div1[[Name / Club]:[Points]],5,FALSE)),0,VLOOKUP(tblPointScore[[#This Row],[Name / Club]],tblGlbn_Div1[[Name / Club]:[Points]],5,FALSE))</f>
        <v>0</v>
      </c>
      <c r="F46" s="1">
        <f>IF(ISNA(VLOOKUP(tblPointScore[[#This Row],[Name / Club]],tblGlbn_Div2[[Name / Club]:[Points]],5,FALSE)),0,VLOOKUP(tblPointScore[[#This Row],[Name / Club]],tblGlbn_Div2[[Name / Club]:[Points]],5,FALSE))</f>
        <v>0</v>
      </c>
      <c r="G46" s="1">
        <f>IF(ISNA(VLOOKUP(tblPointScore[[#This Row],[Name / Club]],tblGlbn_Div1[Name / Club],1,FALSE)),IF(ISNA(VLOOKUP(tblPointScore[[#This Row],[Name / Club]],tblGlbn_Div2[Name / Club],1,FALSE)),0,3),3)</f>
        <v>0</v>
      </c>
      <c r="H46" s="1">
        <f>IF(ISNA(VLOOKUP(tblPointScore[[#This Row],[Name / Club]],tblIll_Div1[[Name / Club]:[Points]],5,FALSE)),0,VLOOKUP(tblPointScore[[#This Row],[Name / Club]],tblIll_Div1[[Name / Club]:[Points]],5,FALSE))</f>
        <v>0</v>
      </c>
      <c r="I46" s="1">
        <f>IF(ISNA(VLOOKUP(tblPointScore[[#This Row],[Name / Club]],tblIll_Div2[[Name / Club]:[Points]],5,FALSE)),0,VLOOKUP(tblPointScore[[#This Row],[Name / Club]],tblIll_Div2[[Name / Club]:[Points]],5,FALSE))</f>
        <v>0</v>
      </c>
      <c r="J46" s="1">
        <f>IF(ISNA(VLOOKUP(tblPointScore[[#This Row],[Name / Club]],tblIll_Div1[Name / Club],1,FALSE)),IF(ISNA(VLOOKUP(tblPointScore[[#This Row],[Name / Club]],tblIll_Div2[Name / Club],1,FALSE)),0,3),3)</f>
        <v>0</v>
      </c>
      <c r="K46" s="1">
        <f>IF(ISNA(VLOOKUP(tblPointScore[[#This Row],[Name / Club]],tblMac_Div1A[[Name / Club]:[Points]],5,FALSE)),0,VLOOKUP(tblPointScore[[#This Row],[Name / Club]],tblMac_Div1A[[Name / Club]:[Points]],5,FALSE))</f>
        <v>0</v>
      </c>
      <c r="L46" s="1">
        <f>IF(ISNA(VLOOKUP(tblPointScore[[#This Row],[Name / Club]],tblMac_Div1B[[Name / Club]:[Points]],5,FALSE)),0,VLOOKUP(tblPointScore[[#This Row],[Name / Club]],tblMac_Div1B[[Name / Club]:[Points]],5,FALSE))</f>
        <v>0</v>
      </c>
      <c r="M46" s="1">
        <f>IF(ISNA(VLOOKUP(tblPointScore[[#This Row],[Name / Club]],tblMac_Div2A[[Name / Club]:[Points]],5,FALSE)),0,VLOOKUP(tblPointScore[[#This Row],[Name / Club]],tblMac_Div2A[[Name / Club]:[Points]],5,FALSE))</f>
        <v>0</v>
      </c>
      <c r="N46" s="1">
        <f>IF(ISNA(VLOOKUP(tblPointScore[[#This Row],[Name / Club]],tblMac_Div2B[[Name / Club]:[Points]],5,FALSE)),0,VLOOKUP(tblPointScore[[#This Row],[Name / Club]],tblMac_Div2B[[Name / Club]:[Points]],5,FALSE))</f>
        <v>0</v>
      </c>
      <c r="O4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6" s="1">
        <f>IF(ISNA(VLOOKUP(tblPointScore[[#This Row],[Name / Club]],tblNow_Div1A[[Name / Club]:[Points]],5,FALSE)),0,VLOOKUP(tblPointScore[[#This Row],[Name / Club]],tblNow_Div1A[[Name / Club]:[Points]],5,FALSE))</f>
        <v>0</v>
      </c>
      <c r="Q46" s="1">
        <f>IF(ISNA(VLOOKUP(tblPointScore[[#This Row],[Name / Club]],tblNow_Div1B[[Name / Club]:[Points]],5,FALSE)),0,VLOOKUP(tblPointScore[[#This Row],[Name / Club]],tblNow_Div1B[[Name / Club]:[Points]],5,FALSE))</f>
        <v>0</v>
      </c>
      <c r="R46" s="1">
        <f ca="1">IF(ISNA(VLOOKUP(tblPointScore[[#This Row],[Name / Club]],tblNow_Div2A[[Name / Club]:[Points]],5,FALSE)),0,VLOOKUP(tblPointScore[[#This Row],[Name / Club]],tblNow_Div2A[[Name / Club]:[Points]],5,FALSE))</f>
        <v>9</v>
      </c>
      <c r="S46" s="1">
        <f>IF(ISNA(VLOOKUP(tblPointScore[[#This Row],[Name / Club]],tblNow_Div2B[[Name / Club]:[Points]],5,FALSE)),0,VLOOKUP(tblPointScore[[#This Row],[Name / Club]],tblNow_Div2B[[Name / Club]:[Points]],5,FALSE))</f>
        <v>0</v>
      </c>
      <c r="T4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46" s="1">
        <f>IF(ISNA(VLOOKUP(tblPointScore[[#This Row],[Name / Club]],tblSthn_Div1[[Name / Club]:[Points]],5,FALSE)),0,VLOOKUP(tblPointScore[[#This Row],[Name / Club]],tblSthn_Div1[[Name / Club]:[Points]],5,FALSE))</f>
        <v>0</v>
      </c>
      <c r="V46" s="1">
        <f>IF(ISNA(VLOOKUP(tblPointScore[[#This Row],[Name / Club]],tblSthn_Div2[[Name / Club]:[Points]],5,FALSE)),0,VLOOKUP(tblPointScore[[#This Row],[Name / Club]],tblSthn_Div2[[Name / Club]:[Points]],5,FALSE))</f>
        <v>0</v>
      </c>
      <c r="W46" s="1">
        <f>IF(ISNA(VLOOKUP(tblPointScore[[#This Row],[Name / Club]],tblSthn_Div1[Name / Club],1,FALSE)),IF(ISNA(VLOOKUP(tblPointScore[[#This Row],[Name / Club]],tblSthn_Div2[Name / Club],1,FALSE)),0,3),3)</f>
        <v>0</v>
      </c>
      <c r="X46" s="1">
        <f ca="1">SUM(tblPointScore[[#This Row],[Glbn Div 1]:[Sth H Pts]])</f>
        <v>12</v>
      </c>
      <c r="Y4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6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9</v>
      </c>
      <c r="AA46" s="38" t="str">
        <f ca="1">IF(AND(tblPointScore[[#This Row],[Div 1 Pts]]&gt;0,tblPointScore[[#This Row],[Div 2 Pts]]&gt;0),"Y","N")</f>
        <v>N</v>
      </c>
      <c r="AB46" s="35" t="str">
        <f>IF(AND(tblPointScore[[#This Row],[Mac Div 1 A]]&gt;0,tblPointScore[[#This Row],[Mac Div 1 B]]&gt;0),"Y","N")</f>
        <v>N</v>
      </c>
      <c r="AC46" s="35" t="str">
        <f>IF(AND(tblPointScore[[#This Row],[Mac Div 2 A]]&gt;0,tblPointScore[[#This Row],[Mac Div 2 B]]&gt;0),"Y","N")</f>
        <v>N</v>
      </c>
      <c r="AD46" s="35" t="str">
        <f>IF(AND(tblPointScore[[#This Row],[Now Div 1 A]]&gt;0,tblPointScore[[#This Row],[Now Div 1 B]]&gt;0),"Y","N")</f>
        <v>N</v>
      </c>
      <c r="AE46" s="35" t="str">
        <f ca="1">IF(AND(tblPointScore[[#This Row],[Now Div 2 A]]&gt;0,tblPointScore[[#This Row],[Now Div 2 B]]&gt;0),"Y","N")</f>
        <v>N</v>
      </c>
      <c r="AF46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7" spans="1:32">
      <c r="A47" s="20">
        <f ca="1">CELL("row", A46)-1</f>
        <v>45</v>
      </c>
      <c r="B47" s="43" t="s">
        <v>659</v>
      </c>
      <c r="C47" s="43" t="s">
        <v>685</v>
      </c>
      <c r="D47" s="22" t="str">
        <f>CONCATENATE(tblPointScore[[#This Row],[Name]]," - ",tblPointScore[[#This Row],[Club]])</f>
        <v>Morgan Mark - ICC</v>
      </c>
      <c r="E47" s="23">
        <f>IF(ISNA(VLOOKUP(tblPointScore[[#This Row],[Name / Club]],tblGlbn_Div1[[Name / Club]:[Points]],5,FALSE)),0,VLOOKUP(tblPointScore[[#This Row],[Name / Club]],tblGlbn_Div1[[Name / Club]:[Points]],5,FALSE))</f>
        <v>0</v>
      </c>
      <c r="F47" s="23">
        <f>IF(ISNA(VLOOKUP(tblPointScore[[#This Row],[Name / Club]],tblGlbn_Div2[[Name / Club]:[Points]],5,FALSE)),0,VLOOKUP(tblPointScore[[#This Row],[Name / Club]],tblGlbn_Div2[[Name / Club]:[Points]],5,FALSE))</f>
        <v>0</v>
      </c>
      <c r="G47" s="23">
        <f>IF(ISNA(VLOOKUP(tblPointScore[[#This Row],[Name / Club]],tblGlbn_Div1[Name / Club],1,FALSE)),IF(ISNA(VLOOKUP(tblPointScore[[#This Row],[Name / Club]],tblGlbn_Div2[Name / Club],1,FALSE)),0,3),3)</f>
        <v>0</v>
      </c>
      <c r="H47" s="23">
        <f ca="1">IF(ISNA(VLOOKUP(tblPointScore[[#This Row],[Name / Club]],tblIll_Div1[[Name / Club]:[Points]],5,FALSE)),0,VLOOKUP(tblPointScore[[#This Row],[Name / Club]],tblIll_Div1[[Name / Club]:[Points]],5,FALSE))</f>
        <v>0</v>
      </c>
      <c r="I47" s="23">
        <f>IF(ISNA(VLOOKUP(tblPointScore[[#This Row],[Name / Club]],tblIll_Div2[[Name / Club]:[Points]],5,FALSE)),0,VLOOKUP(tblPointScore[[#This Row],[Name / Club]],tblIll_Div2[[Name / Club]:[Points]],5,FALSE))</f>
        <v>0</v>
      </c>
      <c r="J47" s="23">
        <f>IF(ISNA(VLOOKUP(tblPointScore[[#This Row],[Name / Club]],tblIll_Div1[Name / Club],1,FALSE)),IF(ISNA(VLOOKUP(tblPointScore[[#This Row],[Name / Club]],tblIll_Div2[Name / Club],1,FALSE)),0,3),3)</f>
        <v>3</v>
      </c>
      <c r="K47" s="23">
        <f>IF(ISNA(VLOOKUP(tblPointScore[[#This Row],[Name / Club]],tblMac_Div1A[[Name / Club]:[Points]],5,FALSE)),0,VLOOKUP(tblPointScore[[#This Row],[Name / Club]],tblMac_Div1A[[Name / Club]:[Points]],5,FALSE))</f>
        <v>0</v>
      </c>
      <c r="L47" s="23">
        <f ca="1">IF(ISNA(VLOOKUP(tblPointScore[[#This Row],[Name / Club]],tblMac_Div1B[[Name / Club]:[Points]],5,FALSE)),0,VLOOKUP(tblPointScore[[#This Row],[Name / Club]],tblMac_Div1B[[Name / Club]:[Points]],5,FALSE))</f>
        <v>0</v>
      </c>
      <c r="M47" s="23">
        <f>IF(ISNA(VLOOKUP(tblPointScore[[#This Row],[Name / Club]],tblMac_Div2A[[Name / Club]:[Points]],5,FALSE)),0,VLOOKUP(tblPointScore[[#This Row],[Name / Club]],tblMac_Div2A[[Name / Club]:[Points]],5,FALSE))</f>
        <v>0</v>
      </c>
      <c r="N47" s="23">
        <f>IF(ISNA(VLOOKUP(tblPointScore[[#This Row],[Name / Club]],tblMac_Div2B[[Name / Club]:[Points]],5,FALSE)),0,VLOOKUP(tblPointScore[[#This Row],[Name / Club]],tblMac_Div2B[[Name / Club]:[Points]],5,FALSE))</f>
        <v>0</v>
      </c>
      <c r="O47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47" s="23">
        <f>IF(ISNA(VLOOKUP(tblPointScore[[#This Row],[Name / Club]],tblNow_Div1A[[Name / Club]:[Points]],5,FALSE)),0,VLOOKUP(tblPointScore[[#This Row],[Name / Club]],tblNow_Div1A[[Name / Club]:[Points]],5,FALSE))</f>
        <v>0</v>
      </c>
      <c r="Q47" s="23">
        <f ca="1">IF(ISNA(VLOOKUP(tblPointScore[[#This Row],[Name / Club]],tblNow_Div1B[[Name / Club]:[Points]],5,FALSE)),0,VLOOKUP(tblPointScore[[#This Row],[Name / Club]],tblNow_Div1B[[Name / Club]:[Points]],5,FALSE))</f>
        <v>3</v>
      </c>
      <c r="R47" s="23">
        <f>IF(ISNA(VLOOKUP(tblPointScore[[#This Row],[Name / Club]],tblNow_Div2A[[Name / Club]:[Points]],5,FALSE)),0,VLOOKUP(tblPointScore[[#This Row],[Name / Club]],tblNow_Div2A[[Name / Club]:[Points]],5,FALSE))</f>
        <v>0</v>
      </c>
      <c r="S47" s="23">
        <f>IF(ISNA(VLOOKUP(tblPointScore[[#This Row],[Name / Club]],tblNow_Div2B[[Name / Club]:[Points]],5,FALSE)),0,VLOOKUP(tblPointScore[[#This Row],[Name / Club]],tblNow_Div2B[[Name / Club]:[Points]],5,FALSE))</f>
        <v>0</v>
      </c>
      <c r="T47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47" s="23">
        <f>IF(ISNA(VLOOKUP(tblPointScore[[#This Row],[Name / Club]],tblSthn_Div1[[Name / Club]:[Points]],5,FALSE)),0,VLOOKUP(tblPointScore[[#This Row],[Name / Club]],tblSthn_Div1[[Name / Club]:[Points]],5,FALSE))</f>
        <v>0</v>
      </c>
      <c r="V47" s="23">
        <f>IF(ISNA(VLOOKUP(tblPointScore[[#This Row],[Name / Club]],tblSthn_Div2[[Name / Club]:[Points]],5,FALSE)),0,VLOOKUP(tblPointScore[[#This Row],[Name / Club]],tblSthn_Div2[[Name / Club]:[Points]],5,FALSE))</f>
        <v>0</v>
      </c>
      <c r="W47" s="23">
        <f>IF(ISNA(VLOOKUP(tblPointScore[[#This Row],[Name / Club]],tblSthn_Div1[Name / Club],1,FALSE)),IF(ISNA(VLOOKUP(tblPointScore[[#This Row],[Name / Club]],tblSthn_Div2[Name / Club],1,FALSE)),0,3),3)</f>
        <v>0</v>
      </c>
      <c r="X47" s="23">
        <f ca="1">SUM(tblPointScore[[#This Row],[Glbn Div 1]:[Sth H Pts]])</f>
        <v>12</v>
      </c>
      <c r="Y47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3</v>
      </c>
      <c r="Z47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7" s="44" t="str">
        <f ca="1">IF(AND(tblPointScore[[#This Row],[Div 1 Pts]]&gt;0,tblPointScore[[#This Row],[Div 2 Pts]]&gt;0),"Y","N")</f>
        <v>N</v>
      </c>
      <c r="AB47" s="45" t="str">
        <f ca="1">IF(AND(tblPointScore[[#This Row],[Mac Div 1 A]]&gt;0,tblPointScore[[#This Row],[Mac Div 1 B]]&gt;0),"Y","N")</f>
        <v>N</v>
      </c>
      <c r="AC47" s="45" t="str">
        <f>IF(AND(tblPointScore[[#This Row],[Mac Div 2 A]]&gt;0,tblPointScore[[#This Row],[Mac Div 2 B]]&gt;0),"Y","N")</f>
        <v>N</v>
      </c>
      <c r="AD47" s="45" t="str">
        <f ca="1">IF(AND(tblPointScore[[#This Row],[Now Div 1 A]]&gt;0,tblPointScore[[#This Row],[Now Div 1 B]]&gt;0),"Y","N")</f>
        <v>N</v>
      </c>
      <c r="AE47" s="45" t="str">
        <f>IF(AND(tblPointScore[[#This Row],[Now Div 2 A]]&gt;0,tblPointScore[[#This Row],[Now Div 2 B]]&gt;0),"Y","N")</f>
        <v>N</v>
      </c>
      <c r="AF47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8" spans="1:32">
      <c r="A48" s="1">
        <f ca="1">CELL("row", A47)-1</f>
        <v>46</v>
      </c>
      <c r="B48" s="7" t="s">
        <v>34</v>
      </c>
      <c r="C48" s="7" t="s">
        <v>685</v>
      </c>
      <c r="D48" s="4" t="str">
        <f>CONCATENATE(tblPointScore[[#This Row],[Name]]," - ",tblPointScore[[#This Row],[Club]])</f>
        <v>Soto David - ICC</v>
      </c>
      <c r="E48" s="1">
        <f>IF(ISNA(VLOOKUP(tblPointScore[[#This Row],[Name / Club]],tblGlbn_Div1[[Name / Club]:[Points]],5,FALSE)),0,VLOOKUP(tblPointScore[[#This Row],[Name / Club]],tblGlbn_Div1[[Name / Club]:[Points]],5,FALSE))</f>
        <v>0</v>
      </c>
      <c r="F48" s="1">
        <f ca="1">IF(ISNA(VLOOKUP(tblPointScore[[#This Row],[Name / Club]],tblGlbn_Div2[[Name / Club]:[Points]],5,FALSE)),0,VLOOKUP(tblPointScore[[#This Row],[Name / Club]],tblGlbn_Div2[[Name / Club]:[Points]],5,FALSE))</f>
        <v>0</v>
      </c>
      <c r="G48" s="1">
        <f>IF(ISNA(VLOOKUP(tblPointScore[[#This Row],[Name / Club]],tblGlbn_Div1[Name / Club],1,FALSE)),IF(ISNA(VLOOKUP(tblPointScore[[#This Row],[Name / Club]],tblGlbn_Div2[Name / Club],1,FALSE)),0,3),3)</f>
        <v>3</v>
      </c>
      <c r="H48" s="1">
        <f>IF(ISNA(VLOOKUP(tblPointScore[[#This Row],[Name / Club]],tblIll_Div1[[Name / Club]:[Points]],5,FALSE)),0,VLOOKUP(tblPointScore[[#This Row],[Name / Club]],tblIll_Div1[[Name / Club]:[Points]],5,FALSE))</f>
        <v>0</v>
      </c>
      <c r="I48" s="1">
        <f ca="1">IF(ISNA(VLOOKUP(tblPointScore[[#This Row],[Name / Club]],tblIll_Div2[[Name / Club]:[Points]],5,FALSE)),0,VLOOKUP(tblPointScore[[#This Row],[Name / Club]],tblIll_Div2[[Name / Club]:[Points]],5,FALSE))</f>
        <v>3</v>
      </c>
      <c r="J48" s="1">
        <f>IF(ISNA(VLOOKUP(tblPointScore[[#This Row],[Name / Club]],tblIll_Div1[Name / Club],1,FALSE)),IF(ISNA(VLOOKUP(tblPointScore[[#This Row],[Name / Club]],tblIll_Div2[Name / Club],1,FALSE)),0,3),3)</f>
        <v>3</v>
      </c>
      <c r="K48" s="1">
        <f>IF(ISNA(VLOOKUP(tblPointScore[[#This Row],[Name / Club]],tblMac_Div1A[[Name / Club]:[Points]],5,FALSE)),0,VLOOKUP(tblPointScore[[#This Row],[Name / Club]],tblMac_Div1A[[Name / Club]:[Points]],5,FALSE))</f>
        <v>0</v>
      </c>
      <c r="L48" s="1">
        <f>IF(ISNA(VLOOKUP(tblPointScore[[#This Row],[Name / Club]],tblMac_Div1B[[Name / Club]:[Points]],5,FALSE)),0,VLOOKUP(tblPointScore[[#This Row],[Name / Club]],tblMac_Div1B[[Name / Club]:[Points]],5,FALSE))</f>
        <v>0</v>
      </c>
      <c r="M48" s="1">
        <f>IF(ISNA(VLOOKUP(tblPointScore[[#This Row],[Name / Club]],tblMac_Div2A[[Name / Club]:[Points]],5,FALSE)),0,VLOOKUP(tblPointScore[[#This Row],[Name / Club]],tblMac_Div2A[[Name / Club]:[Points]],5,FALSE))</f>
        <v>0</v>
      </c>
      <c r="N48" s="1">
        <f>IF(ISNA(VLOOKUP(tblPointScore[[#This Row],[Name / Club]],tblMac_Div2B[[Name / Club]:[Points]],5,FALSE)),0,VLOOKUP(tblPointScore[[#This Row],[Name / Club]],tblMac_Div2B[[Name / Club]:[Points]],5,FALSE))</f>
        <v>0</v>
      </c>
      <c r="O4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8" s="1">
        <f>IF(ISNA(VLOOKUP(tblPointScore[[#This Row],[Name / Club]],tblNow_Div1A[[Name / Club]:[Points]],5,FALSE)),0,VLOOKUP(tblPointScore[[#This Row],[Name / Club]],tblNow_Div1A[[Name / Club]:[Points]],5,FALSE))</f>
        <v>0</v>
      </c>
      <c r="Q48" s="1">
        <f>IF(ISNA(VLOOKUP(tblPointScore[[#This Row],[Name / Club]],tblNow_Div1B[[Name / Club]:[Points]],5,FALSE)),0,VLOOKUP(tblPointScore[[#This Row],[Name / Club]],tblNow_Div1B[[Name / Club]:[Points]],5,FALSE))</f>
        <v>0</v>
      </c>
      <c r="R48" s="1">
        <f>IF(ISNA(VLOOKUP(tblPointScore[[#This Row],[Name / Club]],tblNow_Div2A[[Name / Club]:[Points]],5,FALSE)),0,VLOOKUP(tblPointScore[[#This Row],[Name / Club]],tblNow_Div2A[[Name / Club]:[Points]],5,FALSE))</f>
        <v>0</v>
      </c>
      <c r="S48" s="1">
        <f ca="1">IF(ISNA(VLOOKUP(tblPointScore[[#This Row],[Name / Club]],tblNow_Div2B[[Name / Club]:[Points]],5,FALSE)),0,VLOOKUP(tblPointScore[[#This Row],[Name / Club]],tblNow_Div2B[[Name / Club]:[Points]],5,FALSE))</f>
        <v>0</v>
      </c>
      <c r="T4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48" s="1">
        <f>IF(ISNA(VLOOKUP(tblPointScore[[#This Row],[Name / Club]],tblSthn_Div1[[Name / Club]:[Points]],5,FALSE)),0,VLOOKUP(tblPointScore[[#This Row],[Name / Club]],tblSthn_Div1[[Name / Club]:[Points]],5,FALSE))</f>
        <v>0</v>
      </c>
      <c r="V48" s="1">
        <f>IF(ISNA(VLOOKUP(tblPointScore[[#This Row],[Name / Club]],tblSthn_Div2[[Name / Club]:[Points]],5,FALSE)),0,VLOOKUP(tblPointScore[[#This Row],[Name / Club]],tblSthn_Div2[[Name / Club]:[Points]],5,FALSE))</f>
        <v>0</v>
      </c>
      <c r="W48" s="1">
        <f>IF(ISNA(VLOOKUP(tblPointScore[[#This Row],[Name / Club]],tblSthn_Div1[Name / Club],1,FALSE)),IF(ISNA(VLOOKUP(tblPointScore[[#This Row],[Name / Club]],tblSthn_Div2[Name / Club],1,FALSE)),0,3),3)</f>
        <v>0</v>
      </c>
      <c r="X48" s="1">
        <f ca="1">SUM(tblPointScore[[#This Row],[Glbn Div 1]:[Sth H Pts]])</f>
        <v>12</v>
      </c>
      <c r="Y4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8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3</v>
      </c>
      <c r="AA48" s="38" t="str">
        <f ca="1">IF(AND(tblPointScore[[#This Row],[Div 1 Pts]]&gt;0,tblPointScore[[#This Row],[Div 2 Pts]]&gt;0),"Y","N")</f>
        <v>N</v>
      </c>
      <c r="AB48" s="35" t="str">
        <f>IF(AND(tblPointScore[[#This Row],[Mac Div 1 A]]&gt;0,tblPointScore[[#This Row],[Mac Div 1 B]]&gt;0),"Y","N")</f>
        <v>N</v>
      </c>
      <c r="AC48" s="35" t="str">
        <f>IF(AND(tblPointScore[[#This Row],[Mac Div 2 A]]&gt;0,tblPointScore[[#This Row],[Mac Div 2 B]]&gt;0),"Y","N")</f>
        <v>N</v>
      </c>
      <c r="AD48" s="35" t="str">
        <f>IF(AND(tblPointScore[[#This Row],[Now Div 1 A]]&gt;0,tblPointScore[[#This Row],[Now Div 1 B]]&gt;0),"Y","N")</f>
        <v>N</v>
      </c>
      <c r="AE48" s="35" t="str">
        <f ca="1">IF(AND(tblPointScore[[#This Row],[Now Div 2 A]]&gt;0,tblPointScore[[#This Row],[Now Div 2 B]]&gt;0),"Y","N")</f>
        <v>N</v>
      </c>
      <c r="AF48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9" spans="1:32">
      <c r="A49" s="1">
        <f ca="1">CELL("row", A48)-1</f>
        <v>47</v>
      </c>
      <c r="B49" s="68" t="s">
        <v>699</v>
      </c>
      <c r="C49" s="7" t="s">
        <v>684</v>
      </c>
      <c r="D49" s="4" t="str">
        <f>CONCATENATE(tblPointScore[[#This Row],[Name]]," - ",tblPointScore[[#This Row],[Club]])</f>
        <v>Wallis Ben - NVC</v>
      </c>
      <c r="E49" s="9">
        <f>IF(ISNA(VLOOKUP(tblPointScore[[#This Row],[Name / Club]],tblGlbn_Div1[[Name / Club]:[Points]],5,FALSE)),0,VLOOKUP(tblPointScore[[#This Row],[Name / Club]],tblGlbn_Div1[[Name / Club]:[Points]],5,FALSE))</f>
        <v>0</v>
      </c>
      <c r="F49" s="9">
        <f ca="1">IF(ISNA(VLOOKUP(tblPointScore[[#This Row],[Name / Club]],tblGlbn_Div2[[Name / Club]:[Points]],5,FALSE)),0,VLOOKUP(tblPointScore[[#This Row],[Name / Club]],tblGlbn_Div2[[Name / Club]:[Points]],5,FALSE))</f>
        <v>0</v>
      </c>
      <c r="G49" s="9">
        <f>IF(ISNA(VLOOKUP(tblPointScore[[#This Row],[Name / Club]],tblGlbn_Div1[Name / Club],1,FALSE)),IF(ISNA(VLOOKUP(tblPointScore[[#This Row],[Name / Club]],tblGlbn_Div2[Name / Club],1,FALSE)),0,3),3)</f>
        <v>3</v>
      </c>
      <c r="H49" s="9">
        <f>IF(ISNA(VLOOKUP(tblPointScore[[#This Row],[Name / Club]],tblIll_Div1[[Name / Club]:[Points]],5,FALSE)),0,VLOOKUP(tblPointScore[[#This Row],[Name / Club]],tblIll_Div1[[Name / Club]:[Points]],5,FALSE))</f>
        <v>0</v>
      </c>
      <c r="I49" s="9">
        <f ca="1">IF(ISNA(VLOOKUP(tblPointScore[[#This Row],[Name / Club]],tblIll_Div2[[Name / Club]:[Points]],5,FALSE)),0,VLOOKUP(tblPointScore[[#This Row],[Name / Club]],tblIll_Div2[[Name / Club]:[Points]],5,FALSE))</f>
        <v>0</v>
      </c>
      <c r="J49" s="9">
        <f>IF(ISNA(VLOOKUP(tblPointScore[[#This Row],[Name / Club]],tblIll_Div1[Name / Club],1,FALSE)),IF(ISNA(VLOOKUP(tblPointScore[[#This Row],[Name / Club]],tblIll_Div2[Name / Club],1,FALSE)),0,3),3)</f>
        <v>3</v>
      </c>
      <c r="K49" s="9">
        <f>IF(ISNA(VLOOKUP(tblPointScore[[#This Row],[Name / Club]],tblMac_Div1A[[Name / Club]:[Points]],5,FALSE)),0,VLOOKUP(tblPointScore[[#This Row],[Name / Club]],tblMac_Div1A[[Name / Club]:[Points]],5,FALSE))</f>
        <v>0</v>
      </c>
      <c r="L49" s="9">
        <f>IF(ISNA(VLOOKUP(tblPointScore[[#This Row],[Name / Club]],tblMac_Div1B[[Name / Club]:[Points]],5,FALSE)),0,VLOOKUP(tblPointScore[[#This Row],[Name / Club]],tblMac_Div1B[[Name / Club]:[Points]],5,FALSE))</f>
        <v>0</v>
      </c>
      <c r="M49" s="9">
        <f ca="1">IF(ISNA(VLOOKUP(tblPointScore[[#This Row],[Name / Club]],tblMac_Div2A[[Name / Club]:[Points]],5,FALSE)),0,VLOOKUP(tblPointScore[[#This Row],[Name / Club]],tblMac_Div2A[[Name / Club]:[Points]],5,FALSE))</f>
        <v>0</v>
      </c>
      <c r="N49" s="9">
        <f>IF(ISNA(VLOOKUP(tblPointScore[[#This Row],[Name / Club]],tblMac_Div2B[[Name / Club]:[Points]],5,FALSE)),0,VLOOKUP(tblPointScore[[#This Row],[Name / Club]],tblMac_Div2B[[Name / Club]:[Points]],5,FALSE))</f>
        <v>0</v>
      </c>
      <c r="O49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49" s="9">
        <f>IF(ISNA(VLOOKUP(tblPointScore[[#This Row],[Name / Club]],tblNow_Div1A[[Name / Club]:[Points]],5,FALSE)),0,VLOOKUP(tblPointScore[[#This Row],[Name / Club]],tblNow_Div1A[[Name / Club]:[Points]],5,FALSE))</f>
        <v>0</v>
      </c>
      <c r="Q49" s="9">
        <f>IF(ISNA(VLOOKUP(tblPointScore[[#This Row],[Name / Club]],tblNow_Div1B[[Name / Club]:[Points]],5,FALSE)),0,VLOOKUP(tblPointScore[[#This Row],[Name / Club]],tblNow_Div1B[[Name / Club]:[Points]],5,FALSE))</f>
        <v>0</v>
      </c>
      <c r="R49" s="9">
        <f ca="1">IF(ISNA(VLOOKUP(tblPointScore[[#This Row],[Name / Club]],tblNow_Div2A[[Name / Club]:[Points]],5,FALSE)),0,VLOOKUP(tblPointScore[[#This Row],[Name / Club]],tblNow_Div2A[[Name / Club]:[Points]],5,FALSE))</f>
        <v>0</v>
      </c>
      <c r="S49" s="9">
        <f>IF(ISNA(VLOOKUP(tblPointScore[[#This Row],[Name / Club]],tblNow_Div2B[[Name / Club]:[Points]],5,FALSE)),0,VLOOKUP(tblPointScore[[#This Row],[Name / Club]],tblNow_Div2B[[Name / Club]:[Points]],5,FALSE))</f>
        <v>0</v>
      </c>
      <c r="T49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49" s="9">
        <f>IF(ISNA(VLOOKUP(tblPointScore[[#This Row],[Name / Club]],tblSthn_Div1[[Name / Club]:[Points]],5,FALSE)),0,VLOOKUP(tblPointScore[[#This Row],[Name / Club]],tblSthn_Div1[[Name / Club]:[Points]],5,FALSE))</f>
        <v>0</v>
      </c>
      <c r="V49" s="9">
        <f>IF(ISNA(VLOOKUP(tblPointScore[[#This Row],[Name / Club]],tblSthn_Div2[[Name / Club]:[Points]],5,FALSE)),0,VLOOKUP(tblPointScore[[#This Row],[Name / Club]],tblSthn_Div2[[Name / Club]:[Points]],5,FALSE))</f>
        <v>0</v>
      </c>
      <c r="W49" s="9">
        <f>IF(ISNA(VLOOKUP(tblPointScore[[#This Row],[Name / Club]],tblSthn_Div1[Name / Club],1,FALSE)),IF(ISNA(VLOOKUP(tblPointScore[[#This Row],[Name / Club]],tblSthn_Div2[Name / Club],1,FALSE)),0,3),3)</f>
        <v>0</v>
      </c>
      <c r="X49" s="9">
        <f ca="1">SUM(tblPointScore[[#This Row],[Glbn Div 1]:[Sth H Pts]])</f>
        <v>12</v>
      </c>
      <c r="Y4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9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9" s="38" t="str">
        <f ca="1">IF(AND(tblPointScore[[#This Row],[Div 1 Pts]]&gt;0,tblPointScore[[#This Row],[Div 2 Pts]]&gt;0),"Y","N")</f>
        <v>N</v>
      </c>
      <c r="AB49" s="35" t="str">
        <f>IF(AND(tblPointScore[[#This Row],[Mac Div 1 A]]&gt;0,tblPointScore[[#This Row],[Mac Div 1 B]]&gt;0),"Y","N")</f>
        <v>N</v>
      </c>
      <c r="AC49" s="35" t="str">
        <f ca="1">IF(AND(tblPointScore[[#This Row],[Mac Div 2 A]]&gt;0,tblPointScore[[#This Row],[Mac Div 2 B]]&gt;0),"Y","N")</f>
        <v>N</v>
      </c>
      <c r="AD49" s="35" t="str">
        <f>IF(AND(tblPointScore[[#This Row],[Now Div 1 A]]&gt;0,tblPointScore[[#This Row],[Now Div 1 B]]&gt;0),"Y","N")</f>
        <v>N</v>
      </c>
      <c r="AE49" s="35" t="str">
        <f ca="1">IF(AND(tblPointScore[[#This Row],[Now Div 2 A]]&gt;0,tblPointScore[[#This Row],[Now Div 2 B]]&gt;0),"Y","N")</f>
        <v>N</v>
      </c>
      <c r="AF49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0" spans="1:32">
      <c r="A50" s="1">
        <f ca="1">CELL("row", A49)-1</f>
        <v>48</v>
      </c>
      <c r="B50" s="7" t="s">
        <v>545</v>
      </c>
      <c r="C50" s="7" t="s">
        <v>684</v>
      </c>
      <c r="D50" s="4" t="str">
        <f>CONCATENATE(tblPointScore[[#This Row],[Name]]," - ",tblPointScore[[#This Row],[Club]])</f>
        <v>Williams Mark - NVC</v>
      </c>
      <c r="E50" s="1">
        <f ca="1">IF(ISNA(VLOOKUP(tblPointScore[[#This Row],[Name / Club]],tblGlbn_Div1[[Name / Club]:[Points]],5,FALSE)),0,VLOOKUP(tblPointScore[[#This Row],[Name / Club]],tblGlbn_Div1[[Name / Club]:[Points]],5,FALSE))</f>
        <v>6</v>
      </c>
      <c r="F50" s="9">
        <f>IF(ISNA(VLOOKUP(tblPointScore[[#This Row],[Name / Club]],tblGlbn_Div2[[Name / Club]:[Points]],5,FALSE)),0,VLOOKUP(tblPointScore[[#This Row],[Name / Club]],tblGlbn_Div2[[Name / Club]:[Points]],5,FALSE))</f>
        <v>0</v>
      </c>
      <c r="G50" s="9">
        <f>IF(ISNA(VLOOKUP(tblPointScore[[#This Row],[Name / Club]],tblGlbn_Div1[Name / Club],1,FALSE)),IF(ISNA(VLOOKUP(tblPointScore[[#This Row],[Name / Club]],tblGlbn_Div2[Name / Club],1,FALSE)),0,3),3)</f>
        <v>3</v>
      </c>
      <c r="H50" s="1">
        <f>IF(ISNA(VLOOKUP(tblPointScore[[#This Row],[Name / Club]],tblIll_Div1[[Name / Club]:[Points]],5,FALSE)),0,VLOOKUP(tblPointScore[[#This Row],[Name / Club]],tblIll_Div1[[Name / Club]:[Points]],5,FALSE))</f>
        <v>0</v>
      </c>
      <c r="I50" s="1">
        <f>IF(ISNA(VLOOKUP(tblPointScore[[#This Row],[Name / Club]],tblIll_Div2[[Name / Club]:[Points]],5,FALSE)),0,VLOOKUP(tblPointScore[[#This Row],[Name / Club]],tblIll_Div2[[Name / Club]:[Points]],5,FALSE))</f>
        <v>0</v>
      </c>
      <c r="J50" s="1">
        <f>IF(ISNA(VLOOKUP(tblPointScore[[#This Row],[Name / Club]],tblIll_Div1[Name / Club],1,FALSE)),IF(ISNA(VLOOKUP(tblPointScore[[#This Row],[Name / Club]],tblIll_Div2[Name / Club],1,FALSE)),0,3),3)</f>
        <v>0</v>
      </c>
      <c r="K50" s="1">
        <f>IF(ISNA(VLOOKUP(tblPointScore[[#This Row],[Name / Club]],tblMac_Div1A[[Name / Club]:[Points]],5,FALSE)),0,VLOOKUP(tblPointScore[[#This Row],[Name / Club]],tblMac_Div1A[[Name / Club]:[Points]],5,FALSE))</f>
        <v>0</v>
      </c>
      <c r="L50" s="1">
        <f ca="1">IF(ISNA(VLOOKUP(tblPointScore[[#This Row],[Name / Club]],tblMac_Div1B[[Name / Club]:[Points]],5,FALSE)),0,VLOOKUP(tblPointScore[[#This Row],[Name / Club]],tblMac_Div1B[[Name / Club]:[Points]],5,FALSE))</f>
        <v>0</v>
      </c>
      <c r="M50" s="1">
        <f>IF(ISNA(VLOOKUP(tblPointScore[[#This Row],[Name / Club]],tblMac_Div2A[[Name / Club]:[Points]],5,FALSE)),0,VLOOKUP(tblPointScore[[#This Row],[Name / Club]],tblMac_Div2A[[Name / Club]:[Points]],5,FALSE))</f>
        <v>0</v>
      </c>
      <c r="N50" s="1">
        <f>IF(ISNA(VLOOKUP(tblPointScore[[#This Row],[Name / Club]],tblMac_Div2B[[Name / Club]:[Points]],5,FALSE)),0,VLOOKUP(tblPointScore[[#This Row],[Name / Club]],tblMac_Div2B[[Name / Club]:[Points]],5,FALSE))</f>
        <v>0</v>
      </c>
      <c r="O5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50" s="1">
        <f>IF(ISNA(VLOOKUP(tblPointScore[[#This Row],[Name / Club]],tblNow_Div1A[[Name / Club]:[Points]],5,FALSE)),0,VLOOKUP(tblPointScore[[#This Row],[Name / Club]],tblNow_Div1A[[Name / Club]:[Points]],5,FALSE))</f>
        <v>0</v>
      </c>
      <c r="Q50" s="1">
        <f>IF(ISNA(VLOOKUP(tblPointScore[[#This Row],[Name / Club]],tblNow_Div1B[[Name / Club]:[Points]],5,FALSE)),0,VLOOKUP(tblPointScore[[#This Row],[Name / Club]],tblNow_Div1B[[Name / Club]:[Points]],5,FALSE))</f>
        <v>0</v>
      </c>
      <c r="R50" s="1">
        <f>IF(ISNA(VLOOKUP(tblPointScore[[#This Row],[Name / Club]],tblNow_Div2A[[Name / Club]:[Points]],5,FALSE)),0,VLOOKUP(tblPointScore[[#This Row],[Name / Club]],tblNow_Div2A[[Name / Club]:[Points]],5,FALSE))</f>
        <v>0</v>
      </c>
      <c r="S50" s="1">
        <f>IF(ISNA(VLOOKUP(tblPointScore[[#This Row],[Name / Club]],tblNow_Div2B[[Name / Club]:[Points]],5,FALSE)),0,VLOOKUP(tblPointScore[[#This Row],[Name / Club]],tblNow_Div2B[[Name / Club]:[Points]],5,FALSE))</f>
        <v>0</v>
      </c>
      <c r="T5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0" s="1">
        <f>IF(ISNA(VLOOKUP(tblPointScore[[#This Row],[Name / Club]],tblSthn_Div1[[Name / Club]:[Points]],5,FALSE)),0,VLOOKUP(tblPointScore[[#This Row],[Name / Club]],tblSthn_Div1[[Name / Club]:[Points]],5,FALSE))</f>
        <v>0</v>
      </c>
      <c r="V50" s="1">
        <f>IF(ISNA(VLOOKUP(tblPointScore[[#This Row],[Name / Club]],tblSthn_Div2[[Name / Club]:[Points]],5,FALSE)),0,VLOOKUP(tblPointScore[[#This Row],[Name / Club]],tblSthn_Div2[[Name / Club]:[Points]],5,FALSE))</f>
        <v>0</v>
      </c>
      <c r="W50" s="1">
        <f>IF(ISNA(VLOOKUP(tblPointScore[[#This Row],[Name / Club]],tblSthn_Div1[Name / Club],1,FALSE)),IF(ISNA(VLOOKUP(tblPointScore[[#This Row],[Name / Club]],tblSthn_Div2[Name / Club],1,FALSE)),0,3),3)</f>
        <v>0</v>
      </c>
      <c r="X50" s="9">
        <f ca="1">SUM(tblPointScore[[#This Row],[Glbn Div 1]:[Sth H Pts]])</f>
        <v>12</v>
      </c>
      <c r="Y50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6</v>
      </c>
      <c r="Z5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0" s="38" t="str">
        <f ca="1">IF(AND(tblPointScore[[#This Row],[Div 1 Pts]]&gt;0,tblPointScore[[#This Row],[Div 2 Pts]]&gt;0),"Y","N")</f>
        <v>N</v>
      </c>
      <c r="AB50" s="35" t="str">
        <f ca="1">IF(AND(tblPointScore[[#This Row],[Mac Div 1 A]]&gt;0,tblPointScore[[#This Row],[Mac Div 1 B]]&gt;0),"Y","N")</f>
        <v>N</v>
      </c>
      <c r="AC50" s="35" t="str">
        <f>IF(AND(tblPointScore[[#This Row],[Mac Div 2 A]]&gt;0,tblPointScore[[#This Row],[Mac Div 2 B]]&gt;0),"Y","N")</f>
        <v>N</v>
      </c>
      <c r="AD50" s="35" t="str">
        <f>IF(AND(tblPointScore[[#This Row],[Now Div 1 A]]&gt;0,tblPointScore[[#This Row],[Now Div 1 B]]&gt;0),"Y","N")</f>
        <v>N</v>
      </c>
      <c r="AE50" s="35" t="str">
        <f>IF(AND(tblPointScore[[#This Row],[Now Div 2 A]]&gt;0,tblPointScore[[#This Row],[Now Div 2 B]]&gt;0),"Y","N")</f>
        <v>N</v>
      </c>
      <c r="AF50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1" spans="1:32">
      <c r="A51" s="1">
        <f ca="1">CELL("row", A50)-1</f>
        <v>49</v>
      </c>
      <c r="B51" s="43" t="s">
        <v>705</v>
      </c>
      <c r="C51" s="43" t="s">
        <v>685</v>
      </c>
      <c r="D51" s="4" t="str">
        <f>CONCATENATE(tblPointScore[[#This Row],[Name]]," - ",tblPointScore[[#This Row],[Club]])</f>
        <v>Clark Simon - ICC</v>
      </c>
      <c r="E51" s="9">
        <f>IF(ISNA(VLOOKUP(tblPointScore[[#This Row],[Name / Club]],tblGlbn_Div1[[Name / Club]:[Points]],5,FALSE)),0,VLOOKUP(tblPointScore[[#This Row],[Name / Club]],tblGlbn_Div1[[Name / Club]:[Points]],5,FALSE))</f>
        <v>0</v>
      </c>
      <c r="F51" s="9">
        <f>IF(ISNA(VLOOKUP(tblPointScore[[#This Row],[Name / Club]],tblGlbn_Div2[[Name / Club]:[Points]],5,FALSE)),0,VLOOKUP(tblPointScore[[#This Row],[Name / Club]],tblGlbn_Div2[[Name / Club]:[Points]],5,FALSE))</f>
        <v>0</v>
      </c>
      <c r="G51" s="9">
        <f>IF(ISNA(VLOOKUP(tblPointScore[[#This Row],[Name / Club]],tblGlbn_Div1[Name / Club],1,FALSE)),IF(ISNA(VLOOKUP(tblPointScore[[#This Row],[Name / Club]],tblGlbn_Div2[Name / Club],1,FALSE)),0,3),3)</f>
        <v>0</v>
      </c>
      <c r="H51" s="9">
        <f ca="1">IF(ISNA(VLOOKUP(tblPointScore[[#This Row],[Name / Club]],tblIll_Div1[[Name / Club]:[Points]],5,FALSE)),0,VLOOKUP(tblPointScore[[#This Row],[Name / Club]],tblIll_Div1[[Name / Club]:[Points]],5,FALSE))</f>
        <v>0</v>
      </c>
      <c r="I51" s="9">
        <f>IF(ISNA(VLOOKUP(tblPointScore[[#This Row],[Name / Club]],tblIll_Div2[[Name / Club]:[Points]],5,FALSE)),0,VLOOKUP(tblPointScore[[#This Row],[Name / Club]],tblIll_Div2[[Name / Club]:[Points]],5,FALSE))</f>
        <v>0</v>
      </c>
      <c r="J51" s="9">
        <f>IF(ISNA(VLOOKUP(tblPointScore[[#This Row],[Name / Club]],tblIll_Div1[Name / Club],1,FALSE)),IF(ISNA(VLOOKUP(tblPointScore[[#This Row],[Name / Club]],tblIll_Div2[Name / Club],1,FALSE)),0,3),3)</f>
        <v>3</v>
      </c>
      <c r="K51" s="9">
        <f ca="1">IF(ISNA(VLOOKUP(tblPointScore[[#This Row],[Name / Club]],tblMac_Div1A[[Name / Club]:[Points]],5,FALSE)),0,VLOOKUP(tblPointScore[[#This Row],[Name / Club]],tblMac_Div1A[[Name / Club]:[Points]],5,FALSE))</f>
        <v>5</v>
      </c>
      <c r="L51" s="9">
        <f>IF(ISNA(VLOOKUP(tblPointScore[[#This Row],[Name / Club]],tblMac_Div1B[[Name / Club]:[Points]],5,FALSE)),0,VLOOKUP(tblPointScore[[#This Row],[Name / Club]],tblMac_Div1B[[Name / Club]:[Points]],5,FALSE))</f>
        <v>0</v>
      </c>
      <c r="M51" s="9">
        <f>IF(ISNA(VLOOKUP(tblPointScore[[#This Row],[Name / Club]],tblMac_Div2A[[Name / Club]:[Points]],5,FALSE)),0,VLOOKUP(tblPointScore[[#This Row],[Name / Club]],tblMac_Div2A[[Name / Club]:[Points]],5,FALSE))</f>
        <v>0</v>
      </c>
      <c r="N51" s="9">
        <f>IF(ISNA(VLOOKUP(tblPointScore[[#This Row],[Name / Club]],tblMac_Div2B[[Name / Club]:[Points]],5,FALSE)),0,VLOOKUP(tblPointScore[[#This Row],[Name / Club]],tblMac_Div2B[[Name / Club]:[Points]],5,FALSE))</f>
        <v>0</v>
      </c>
      <c r="O51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51" s="9">
        <f>IF(ISNA(VLOOKUP(tblPointScore[[#This Row],[Name / Club]],tblNow_Div1A[[Name / Club]:[Points]],5,FALSE)),0,VLOOKUP(tblPointScore[[#This Row],[Name / Club]],tblNow_Div1A[[Name / Club]:[Points]],5,FALSE))</f>
        <v>0</v>
      </c>
      <c r="Q51" s="9">
        <f>IF(ISNA(VLOOKUP(tblPointScore[[#This Row],[Name / Club]],tblNow_Div1B[[Name / Club]:[Points]],5,FALSE)),0,VLOOKUP(tblPointScore[[#This Row],[Name / Club]],tblNow_Div1B[[Name / Club]:[Points]],5,FALSE))</f>
        <v>0</v>
      </c>
      <c r="R51" s="9">
        <f>IF(ISNA(VLOOKUP(tblPointScore[[#This Row],[Name / Club]],tblNow_Div2A[[Name / Club]:[Points]],5,FALSE)),0,VLOOKUP(tblPointScore[[#This Row],[Name / Club]],tblNow_Div2A[[Name / Club]:[Points]],5,FALSE))</f>
        <v>0</v>
      </c>
      <c r="S51" s="9">
        <f>IF(ISNA(VLOOKUP(tblPointScore[[#This Row],[Name / Club]],tblNow_Div2B[[Name / Club]:[Points]],5,FALSE)),0,VLOOKUP(tblPointScore[[#This Row],[Name / Club]],tblNow_Div2B[[Name / Club]:[Points]],5,FALSE))</f>
        <v>0</v>
      </c>
      <c r="T51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1" s="9">
        <f>IF(ISNA(VLOOKUP(tblPointScore[[#This Row],[Name / Club]],tblSthn_Div1[[Name / Club]:[Points]],5,FALSE)),0,VLOOKUP(tblPointScore[[#This Row],[Name / Club]],tblSthn_Div1[[Name / Club]:[Points]],5,FALSE))</f>
        <v>0</v>
      </c>
      <c r="V51" s="9">
        <f>IF(ISNA(VLOOKUP(tblPointScore[[#This Row],[Name / Club]],tblSthn_Div2[[Name / Club]:[Points]],5,FALSE)),0,VLOOKUP(tblPointScore[[#This Row],[Name / Club]],tblSthn_Div2[[Name / Club]:[Points]],5,FALSE))</f>
        <v>0</v>
      </c>
      <c r="W51" s="9">
        <f>IF(ISNA(VLOOKUP(tblPointScore[[#This Row],[Name / Club]],tblSthn_Div1[Name / Club],1,FALSE)),IF(ISNA(VLOOKUP(tblPointScore[[#This Row],[Name / Club]],tblSthn_Div2[Name / Club],1,FALSE)),0,3),3)</f>
        <v>0</v>
      </c>
      <c r="X51" s="9">
        <f ca="1">SUM(tblPointScore[[#This Row],[Glbn Div 1]:[Sth H Pts]])</f>
        <v>11</v>
      </c>
      <c r="Y51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5</v>
      </c>
      <c r="Z5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1" s="38" t="str">
        <f ca="1">IF(AND(tblPointScore[[#This Row],[Div 1 Pts]]&gt;0,tblPointScore[[#This Row],[Div 2 Pts]]&gt;0),"Y","N")</f>
        <v>N</v>
      </c>
      <c r="AB51" s="35" t="str">
        <f ca="1">IF(AND(tblPointScore[[#This Row],[Mac Div 1 A]]&gt;0,tblPointScore[[#This Row],[Mac Div 1 B]]&gt;0),"Y","N")</f>
        <v>N</v>
      </c>
      <c r="AC51" s="35" t="str">
        <f>IF(AND(tblPointScore[[#This Row],[Mac Div 2 A]]&gt;0,tblPointScore[[#This Row],[Mac Div 2 B]]&gt;0),"Y","N")</f>
        <v>N</v>
      </c>
      <c r="AD51" s="35" t="str">
        <f>IF(AND(tblPointScore[[#This Row],[Now Div 1 A]]&gt;0,tblPointScore[[#This Row],[Now Div 1 B]]&gt;0),"Y","N")</f>
        <v>N</v>
      </c>
      <c r="AE51" s="35" t="str">
        <f>IF(AND(tblPointScore[[#This Row],[Now Div 2 A]]&gt;0,tblPointScore[[#This Row],[Now Div 2 B]]&gt;0),"Y","N")</f>
        <v>N</v>
      </c>
      <c r="AF51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2" spans="1:32">
      <c r="A52" s="1">
        <f ca="1">CELL("row", A51)-1</f>
        <v>50</v>
      </c>
      <c r="B52" s="7" t="s">
        <v>147</v>
      </c>
      <c r="C52" s="7" t="s">
        <v>682</v>
      </c>
      <c r="D52" s="4" t="str">
        <f>CONCATENATE(tblPointScore[[#This Row],[Name]]," - ",tblPointScore[[#This Row],[Club]])</f>
        <v>Cummings Jamie - CCC</v>
      </c>
      <c r="E52" s="1">
        <f>IF(ISNA(VLOOKUP(tblPointScore[[#This Row],[Name / Club]],tblGlbn_Div1[[Name / Club]:[Points]],5,FALSE)),0,VLOOKUP(tblPointScore[[#This Row],[Name / Club]],tblGlbn_Div1[[Name / Club]:[Points]],5,FALSE))</f>
        <v>0</v>
      </c>
      <c r="F52" s="1">
        <f>IF(ISNA(VLOOKUP(tblPointScore[[#This Row],[Name / Club]],tblGlbn_Div2[[Name / Club]:[Points]],5,FALSE)),0,VLOOKUP(tblPointScore[[#This Row],[Name / Club]],tblGlbn_Div2[[Name / Club]:[Points]],5,FALSE))</f>
        <v>0</v>
      </c>
      <c r="G52" s="1">
        <f>IF(ISNA(VLOOKUP(tblPointScore[[#This Row],[Name / Club]],tblGlbn_Div1[Name / Club],1,FALSE)),IF(ISNA(VLOOKUP(tblPointScore[[#This Row],[Name / Club]],tblGlbn_Div2[Name / Club],1,FALSE)),0,3),3)</f>
        <v>0</v>
      </c>
      <c r="H52" s="1">
        <f>IF(ISNA(VLOOKUP(tblPointScore[[#This Row],[Name / Club]],tblIll_Div1[[Name / Club]:[Points]],5,FALSE)),0,VLOOKUP(tblPointScore[[#This Row],[Name / Club]],tblIll_Div1[[Name / Club]:[Points]],5,FALSE))</f>
        <v>0</v>
      </c>
      <c r="I52" s="1">
        <f>IF(ISNA(VLOOKUP(tblPointScore[[#This Row],[Name / Club]],tblIll_Div2[[Name / Club]:[Points]],5,FALSE)),0,VLOOKUP(tblPointScore[[#This Row],[Name / Club]],tblIll_Div2[[Name / Club]:[Points]],5,FALSE))</f>
        <v>0</v>
      </c>
      <c r="J52" s="1">
        <f>IF(ISNA(VLOOKUP(tblPointScore[[#This Row],[Name / Club]],tblIll_Div1[Name / Club],1,FALSE)),IF(ISNA(VLOOKUP(tblPointScore[[#This Row],[Name / Club]],tblIll_Div2[Name / Club],1,FALSE)),0,3),3)</f>
        <v>0</v>
      </c>
      <c r="K52" s="1">
        <f>IF(ISNA(VLOOKUP(tblPointScore[[#This Row],[Name / Club]],tblMac_Div1A[[Name / Club]:[Points]],5,FALSE)),0,VLOOKUP(tblPointScore[[#This Row],[Name / Club]],tblMac_Div1A[[Name / Club]:[Points]],5,FALSE))</f>
        <v>0</v>
      </c>
      <c r="L52" s="1">
        <f>IF(ISNA(VLOOKUP(tblPointScore[[#This Row],[Name / Club]],tblMac_Div1B[[Name / Club]:[Points]],5,FALSE)),0,VLOOKUP(tblPointScore[[#This Row],[Name / Club]],tblMac_Div1B[[Name / Club]:[Points]],5,FALSE))</f>
        <v>0</v>
      </c>
      <c r="M52" s="1">
        <f>IF(ISNA(VLOOKUP(tblPointScore[[#This Row],[Name / Club]],tblMac_Div2A[[Name / Club]:[Points]],5,FALSE)),0,VLOOKUP(tblPointScore[[#This Row],[Name / Club]],tblMac_Div2A[[Name / Club]:[Points]],5,FALSE))</f>
        <v>0</v>
      </c>
      <c r="N52" s="1">
        <f ca="1">IF(ISNA(VLOOKUP(tblPointScore[[#This Row],[Name / Club]],tblMac_Div2B[[Name / Club]:[Points]],5,FALSE)),0,VLOOKUP(tblPointScore[[#This Row],[Name / Club]],tblMac_Div2B[[Name / Club]:[Points]],5,FALSE))</f>
        <v>8</v>
      </c>
      <c r="O5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52" s="1">
        <f>IF(ISNA(VLOOKUP(tblPointScore[[#This Row],[Name / Club]],tblNow_Div1A[[Name / Club]:[Points]],5,FALSE)),0,VLOOKUP(tblPointScore[[#This Row],[Name / Club]],tblNow_Div1A[[Name / Club]:[Points]],5,FALSE))</f>
        <v>0</v>
      </c>
      <c r="Q52" s="1">
        <f>IF(ISNA(VLOOKUP(tblPointScore[[#This Row],[Name / Club]],tblNow_Div1B[[Name / Club]:[Points]],5,FALSE)),0,VLOOKUP(tblPointScore[[#This Row],[Name / Club]],tblNow_Div1B[[Name / Club]:[Points]],5,FALSE))</f>
        <v>0</v>
      </c>
      <c r="R52" s="1">
        <f>IF(ISNA(VLOOKUP(tblPointScore[[#This Row],[Name / Club]],tblNow_Div2A[[Name / Club]:[Points]],5,FALSE)),0,VLOOKUP(tblPointScore[[#This Row],[Name / Club]],tblNow_Div2A[[Name / Club]:[Points]],5,FALSE))</f>
        <v>0</v>
      </c>
      <c r="S52" s="1">
        <f>IF(ISNA(VLOOKUP(tblPointScore[[#This Row],[Name / Club]],tblNow_Div2B[[Name / Club]:[Points]],5,FALSE)),0,VLOOKUP(tblPointScore[[#This Row],[Name / Club]],tblNow_Div2B[[Name / Club]:[Points]],5,FALSE))</f>
        <v>0</v>
      </c>
      <c r="T5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2" s="1">
        <f>IF(ISNA(VLOOKUP(tblPointScore[[#This Row],[Name / Club]],tblSthn_Div1[[Name / Club]:[Points]],5,FALSE)),0,VLOOKUP(tblPointScore[[#This Row],[Name / Club]],tblSthn_Div1[[Name / Club]:[Points]],5,FALSE))</f>
        <v>0</v>
      </c>
      <c r="V52" s="1">
        <f>IF(ISNA(VLOOKUP(tblPointScore[[#This Row],[Name / Club]],tblSthn_Div2[[Name / Club]:[Points]],5,FALSE)),0,VLOOKUP(tblPointScore[[#This Row],[Name / Club]],tblSthn_Div2[[Name / Club]:[Points]],5,FALSE))</f>
        <v>0</v>
      </c>
      <c r="W52" s="1">
        <f>IF(ISNA(VLOOKUP(tblPointScore[[#This Row],[Name / Club]],tblSthn_Div1[Name / Club],1,FALSE)),IF(ISNA(VLOOKUP(tblPointScore[[#This Row],[Name / Club]],tblSthn_Div2[Name / Club],1,FALSE)),0,3),3)</f>
        <v>0</v>
      </c>
      <c r="X52" s="1">
        <f ca="1">SUM(tblPointScore[[#This Row],[Glbn Div 1]:[Sth H Pts]])</f>
        <v>11</v>
      </c>
      <c r="Y5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2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8</v>
      </c>
      <c r="AA52" s="38" t="str">
        <f ca="1">IF(AND(tblPointScore[[#This Row],[Div 1 Pts]]&gt;0,tblPointScore[[#This Row],[Div 2 Pts]]&gt;0),"Y","N")</f>
        <v>N</v>
      </c>
      <c r="AB52" s="35" t="str">
        <f>IF(AND(tblPointScore[[#This Row],[Mac Div 1 A]]&gt;0,tblPointScore[[#This Row],[Mac Div 1 B]]&gt;0),"Y","N")</f>
        <v>N</v>
      </c>
      <c r="AC52" s="35" t="str">
        <f ca="1">IF(AND(tblPointScore[[#This Row],[Mac Div 2 A]]&gt;0,tblPointScore[[#This Row],[Mac Div 2 B]]&gt;0),"Y","N")</f>
        <v>N</v>
      </c>
      <c r="AD52" s="35" t="str">
        <f>IF(AND(tblPointScore[[#This Row],[Now Div 1 A]]&gt;0,tblPointScore[[#This Row],[Now Div 1 B]]&gt;0),"Y","N")</f>
        <v>N</v>
      </c>
      <c r="AE52" s="35" t="str">
        <f>IF(AND(tblPointScore[[#This Row],[Now Div 2 A]]&gt;0,tblPointScore[[#This Row],[Now Div 2 B]]&gt;0),"Y","N")</f>
        <v>N</v>
      </c>
      <c r="AF52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3" spans="1:32">
      <c r="A53" s="20">
        <f ca="1">CELL("row", A52)-1</f>
        <v>51</v>
      </c>
      <c r="B53" s="43" t="s">
        <v>707</v>
      </c>
      <c r="C53" s="43" t="s">
        <v>685</v>
      </c>
      <c r="D53" s="22" t="str">
        <f>CONCATENATE(tblPointScore[[#This Row],[Name]]," - ",tblPointScore[[#This Row],[Club]])</f>
        <v>Leslie Tony - ICC</v>
      </c>
      <c r="E53" s="23">
        <f>IF(ISNA(VLOOKUP(tblPointScore[[#This Row],[Name / Club]],tblGlbn_Div1[[Name / Club]:[Points]],5,FALSE)),0,VLOOKUP(tblPointScore[[#This Row],[Name / Club]],tblGlbn_Div1[[Name / Club]:[Points]],5,FALSE))</f>
        <v>0</v>
      </c>
      <c r="F53" s="23">
        <f>IF(ISNA(VLOOKUP(tblPointScore[[#This Row],[Name / Club]],tblGlbn_Div2[[Name / Club]:[Points]],5,FALSE)),0,VLOOKUP(tblPointScore[[#This Row],[Name / Club]],tblGlbn_Div2[[Name / Club]:[Points]],5,FALSE))</f>
        <v>0</v>
      </c>
      <c r="G53" s="23">
        <f>IF(ISNA(VLOOKUP(tblPointScore[[#This Row],[Name / Club]],tblGlbn_Div1[Name / Club],1,FALSE)),IF(ISNA(VLOOKUP(tblPointScore[[#This Row],[Name / Club]],tblGlbn_Div2[Name / Club],1,FALSE)),0,3),3)</f>
        <v>0</v>
      </c>
      <c r="H53" s="23">
        <f ca="1">IF(ISNA(VLOOKUP(tblPointScore[[#This Row],[Name / Club]],tblIll_Div1[[Name / Club]:[Points]],5,FALSE)),0,VLOOKUP(tblPointScore[[#This Row],[Name / Club]],tblIll_Div1[[Name / Club]:[Points]],5,FALSE))</f>
        <v>0</v>
      </c>
      <c r="I53" s="23">
        <f>IF(ISNA(VLOOKUP(tblPointScore[[#This Row],[Name / Club]],tblIll_Div2[[Name / Club]:[Points]],5,FALSE)),0,VLOOKUP(tblPointScore[[#This Row],[Name / Club]],tblIll_Div2[[Name / Club]:[Points]],5,FALSE))</f>
        <v>0</v>
      </c>
      <c r="J53" s="23">
        <f>IF(ISNA(VLOOKUP(tblPointScore[[#This Row],[Name / Club]],tblIll_Div1[Name / Club],1,FALSE)),IF(ISNA(VLOOKUP(tblPointScore[[#This Row],[Name / Club]],tblIll_Div2[Name / Club],1,FALSE)),0,3),3)</f>
        <v>3</v>
      </c>
      <c r="K53" s="23">
        <f>IF(ISNA(VLOOKUP(tblPointScore[[#This Row],[Name / Club]],tblMac_Div1A[[Name / Club]:[Points]],5,FALSE)),0,VLOOKUP(tblPointScore[[#This Row],[Name / Club]],tblMac_Div1A[[Name / Club]:[Points]],5,FALSE))</f>
        <v>0</v>
      </c>
      <c r="L53" s="23">
        <f ca="1">IF(ISNA(VLOOKUP(tblPointScore[[#This Row],[Name / Club]],tblMac_Div1B[[Name / Club]:[Points]],5,FALSE)),0,VLOOKUP(tblPointScore[[#This Row],[Name / Club]],tblMac_Div1B[[Name / Club]:[Points]],5,FALSE))</f>
        <v>5</v>
      </c>
      <c r="M53" s="23">
        <f>IF(ISNA(VLOOKUP(tblPointScore[[#This Row],[Name / Club]],tblMac_Div2A[[Name / Club]:[Points]],5,FALSE)),0,VLOOKUP(tblPointScore[[#This Row],[Name / Club]],tblMac_Div2A[[Name / Club]:[Points]],5,FALSE))</f>
        <v>0</v>
      </c>
      <c r="N53" s="23">
        <f>IF(ISNA(VLOOKUP(tblPointScore[[#This Row],[Name / Club]],tblMac_Div2B[[Name / Club]:[Points]],5,FALSE)),0,VLOOKUP(tblPointScore[[#This Row],[Name / Club]],tblMac_Div2B[[Name / Club]:[Points]],5,FALSE))</f>
        <v>0</v>
      </c>
      <c r="O53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53" s="23">
        <f>IF(ISNA(VLOOKUP(tblPointScore[[#This Row],[Name / Club]],tblNow_Div1A[[Name / Club]:[Points]],5,FALSE)),0,VLOOKUP(tblPointScore[[#This Row],[Name / Club]],tblNow_Div1A[[Name / Club]:[Points]],5,FALSE))</f>
        <v>0</v>
      </c>
      <c r="Q53" s="23">
        <f>IF(ISNA(VLOOKUP(tblPointScore[[#This Row],[Name / Club]],tblNow_Div1B[[Name / Club]:[Points]],5,FALSE)),0,VLOOKUP(tblPointScore[[#This Row],[Name / Club]],tblNow_Div1B[[Name / Club]:[Points]],5,FALSE))</f>
        <v>0</v>
      </c>
      <c r="R53" s="23">
        <f>IF(ISNA(VLOOKUP(tblPointScore[[#This Row],[Name / Club]],tblNow_Div2A[[Name / Club]:[Points]],5,FALSE)),0,VLOOKUP(tblPointScore[[#This Row],[Name / Club]],tblNow_Div2A[[Name / Club]:[Points]],5,FALSE))</f>
        <v>0</v>
      </c>
      <c r="S53" s="23">
        <f>IF(ISNA(VLOOKUP(tblPointScore[[#This Row],[Name / Club]],tblNow_Div2B[[Name / Club]:[Points]],5,FALSE)),0,VLOOKUP(tblPointScore[[#This Row],[Name / Club]],tblNow_Div2B[[Name / Club]:[Points]],5,FALSE))</f>
        <v>0</v>
      </c>
      <c r="T53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3" s="23">
        <f>IF(ISNA(VLOOKUP(tblPointScore[[#This Row],[Name / Club]],tblSthn_Div1[[Name / Club]:[Points]],5,FALSE)),0,VLOOKUP(tblPointScore[[#This Row],[Name / Club]],tblSthn_Div1[[Name / Club]:[Points]],5,FALSE))</f>
        <v>0</v>
      </c>
      <c r="V53" s="23">
        <f>IF(ISNA(VLOOKUP(tblPointScore[[#This Row],[Name / Club]],tblSthn_Div2[[Name / Club]:[Points]],5,FALSE)),0,VLOOKUP(tblPointScore[[#This Row],[Name / Club]],tblSthn_Div2[[Name / Club]:[Points]],5,FALSE))</f>
        <v>0</v>
      </c>
      <c r="W53" s="23">
        <f>IF(ISNA(VLOOKUP(tblPointScore[[#This Row],[Name / Club]],tblSthn_Div1[Name / Club],1,FALSE)),IF(ISNA(VLOOKUP(tblPointScore[[#This Row],[Name / Club]],tblSthn_Div2[Name / Club],1,FALSE)),0,3),3)</f>
        <v>0</v>
      </c>
      <c r="X53" s="23">
        <f ca="1">SUM(tblPointScore[[#This Row],[Glbn Div 1]:[Sth H Pts]])</f>
        <v>11</v>
      </c>
      <c r="Y53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5</v>
      </c>
      <c r="Z53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3" s="44" t="str">
        <f ca="1">IF(AND(tblPointScore[[#This Row],[Div 1 Pts]]&gt;0,tblPointScore[[#This Row],[Div 2 Pts]]&gt;0),"Y","N")</f>
        <v>N</v>
      </c>
      <c r="AB53" s="45" t="str">
        <f ca="1">IF(AND(tblPointScore[[#This Row],[Mac Div 1 A]]&gt;0,tblPointScore[[#This Row],[Mac Div 1 B]]&gt;0),"Y","N")</f>
        <v>N</v>
      </c>
      <c r="AC53" s="45" t="str">
        <f>IF(AND(tblPointScore[[#This Row],[Mac Div 2 A]]&gt;0,tblPointScore[[#This Row],[Mac Div 2 B]]&gt;0),"Y","N")</f>
        <v>N</v>
      </c>
      <c r="AD53" s="45" t="str">
        <f>IF(AND(tblPointScore[[#This Row],[Now Div 1 A]]&gt;0,tblPointScore[[#This Row],[Now Div 1 B]]&gt;0),"Y","N")</f>
        <v>N</v>
      </c>
      <c r="AE53" s="45" t="str">
        <f>IF(AND(tblPointScore[[#This Row],[Now Div 2 A]]&gt;0,tblPointScore[[#This Row],[Now Div 2 B]]&gt;0),"Y","N")</f>
        <v>N</v>
      </c>
      <c r="AF53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4" spans="1:32">
      <c r="A54" s="1">
        <f ca="1">CELL("row", A53)-1</f>
        <v>52</v>
      </c>
      <c r="B54" s="7" t="s">
        <v>80</v>
      </c>
      <c r="C54" s="7" t="s">
        <v>684</v>
      </c>
      <c r="D54" s="4" t="str">
        <f>CONCATENATE(tblPointScore[[#This Row],[Name]]," - ",tblPointScore[[#This Row],[Club]])</f>
        <v>Rice Phil - NVC</v>
      </c>
      <c r="E54" s="1">
        <f>IF(ISNA(VLOOKUP(tblPointScore[[#This Row],[Name / Club]],tblGlbn_Div1[[Name / Club]:[Points]],5,FALSE)),0,VLOOKUP(tblPointScore[[#This Row],[Name / Club]],tblGlbn_Div1[[Name / Club]:[Points]],5,FALSE))</f>
        <v>0</v>
      </c>
      <c r="F54" s="1">
        <f>IF(ISNA(VLOOKUP(tblPointScore[[#This Row],[Name / Club]],tblGlbn_Div2[[Name / Club]:[Points]],5,FALSE)),0,VLOOKUP(tblPointScore[[#This Row],[Name / Club]],tblGlbn_Div2[[Name / Club]:[Points]],5,FALSE))</f>
        <v>0</v>
      </c>
      <c r="G54" s="1">
        <f>IF(ISNA(VLOOKUP(tblPointScore[[#This Row],[Name / Club]],tblGlbn_Div1[Name / Club],1,FALSE)),IF(ISNA(VLOOKUP(tblPointScore[[#This Row],[Name / Club]],tblGlbn_Div2[Name / Club],1,FALSE)),0,3),3)</f>
        <v>0</v>
      </c>
      <c r="H54" s="1">
        <f>IF(ISNA(VLOOKUP(tblPointScore[[#This Row],[Name / Club]],tblIll_Div1[[Name / Club]:[Points]],5,FALSE)),0,VLOOKUP(tblPointScore[[#This Row],[Name / Club]],tblIll_Div1[[Name / Club]:[Points]],5,FALSE))</f>
        <v>0</v>
      </c>
      <c r="I54" s="1">
        <f>IF(ISNA(VLOOKUP(tblPointScore[[#This Row],[Name / Club]],tblIll_Div2[[Name / Club]:[Points]],5,FALSE)),0,VLOOKUP(tblPointScore[[#This Row],[Name / Club]],tblIll_Div2[[Name / Club]:[Points]],5,FALSE))</f>
        <v>0</v>
      </c>
      <c r="J54" s="1">
        <f>IF(ISNA(VLOOKUP(tblPointScore[[#This Row],[Name / Club]],tblIll_Div1[Name / Club],1,FALSE)),IF(ISNA(VLOOKUP(tblPointScore[[#This Row],[Name / Club]],tblIll_Div2[Name / Club],1,FALSE)),0,3),3)</f>
        <v>0</v>
      </c>
      <c r="K54" s="1">
        <f>IF(ISNA(VLOOKUP(tblPointScore[[#This Row],[Name / Club]],tblMac_Div1A[[Name / Club]:[Points]],5,FALSE)),0,VLOOKUP(tblPointScore[[#This Row],[Name / Club]],tblMac_Div1A[[Name / Club]:[Points]],5,FALSE))</f>
        <v>0</v>
      </c>
      <c r="L54" s="1">
        <f>IF(ISNA(VLOOKUP(tblPointScore[[#This Row],[Name / Club]],tblMac_Div1B[[Name / Club]:[Points]],5,FALSE)),0,VLOOKUP(tblPointScore[[#This Row],[Name / Club]],tblMac_Div1B[[Name / Club]:[Points]],5,FALSE))</f>
        <v>0</v>
      </c>
      <c r="M54" s="1">
        <f ca="1">IF(ISNA(VLOOKUP(tblPointScore[[#This Row],[Name / Club]],tblMac_Div2A[[Name / Club]:[Points]],5,FALSE)),0,VLOOKUP(tblPointScore[[#This Row],[Name / Club]],tblMac_Div2A[[Name / Club]:[Points]],5,FALSE))</f>
        <v>0</v>
      </c>
      <c r="N54" s="1">
        <f>IF(ISNA(VLOOKUP(tblPointScore[[#This Row],[Name / Club]],tblMac_Div2B[[Name / Club]:[Points]],5,FALSE)),0,VLOOKUP(tblPointScore[[#This Row],[Name / Club]],tblMac_Div2B[[Name / Club]:[Points]],5,FALSE))</f>
        <v>0</v>
      </c>
      <c r="O5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54" s="1">
        <f>IF(ISNA(VLOOKUP(tblPointScore[[#This Row],[Name / Club]],tblNow_Div1A[[Name / Club]:[Points]],5,FALSE)),0,VLOOKUP(tblPointScore[[#This Row],[Name / Club]],tblNow_Div1A[[Name / Club]:[Points]],5,FALSE))</f>
        <v>0</v>
      </c>
      <c r="Q54" s="1">
        <f>IF(ISNA(VLOOKUP(tblPointScore[[#This Row],[Name / Club]],tblNow_Div1B[[Name / Club]:[Points]],5,FALSE)),0,VLOOKUP(tblPointScore[[#This Row],[Name / Club]],tblNow_Div1B[[Name / Club]:[Points]],5,FALSE))</f>
        <v>0</v>
      </c>
      <c r="R54" s="1">
        <f ca="1">IF(ISNA(VLOOKUP(tblPointScore[[#This Row],[Name / Club]],tblNow_Div2A[[Name / Club]:[Points]],5,FALSE)),0,VLOOKUP(tblPointScore[[#This Row],[Name / Club]],tblNow_Div2A[[Name / Club]:[Points]],5,FALSE))</f>
        <v>5</v>
      </c>
      <c r="S54" s="1">
        <f>IF(ISNA(VLOOKUP(tblPointScore[[#This Row],[Name / Club]],tblNow_Div2B[[Name / Club]:[Points]],5,FALSE)),0,VLOOKUP(tblPointScore[[#This Row],[Name / Club]],tblNow_Div2B[[Name / Club]:[Points]],5,FALSE))</f>
        <v>0</v>
      </c>
      <c r="T5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54" s="1">
        <f>IF(ISNA(VLOOKUP(tblPointScore[[#This Row],[Name / Club]],tblSthn_Div1[[Name / Club]:[Points]],5,FALSE)),0,VLOOKUP(tblPointScore[[#This Row],[Name / Club]],tblSthn_Div1[[Name / Club]:[Points]],5,FALSE))</f>
        <v>0</v>
      </c>
      <c r="V54" s="1">
        <f>IF(ISNA(VLOOKUP(tblPointScore[[#This Row],[Name / Club]],tblSthn_Div2[[Name / Club]:[Points]],5,FALSE)),0,VLOOKUP(tblPointScore[[#This Row],[Name / Club]],tblSthn_Div2[[Name / Club]:[Points]],5,FALSE))</f>
        <v>0</v>
      </c>
      <c r="W54" s="1">
        <f>IF(ISNA(VLOOKUP(tblPointScore[[#This Row],[Name / Club]],tblSthn_Div1[Name / Club],1,FALSE)),IF(ISNA(VLOOKUP(tblPointScore[[#This Row],[Name / Club]],tblSthn_Div2[Name / Club],1,FALSE)),0,3),3)</f>
        <v>0</v>
      </c>
      <c r="X54" s="1">
        <f ca="1">SUM(tblPointScore[[#This Row],[Glbn Div 1]:[Sth H Pts]])</f>
        <v>11</v>
      </c>
      <c r="Y5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4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5</v>
      </c>
      <c r="AA54" s="38" t="str">
        <f ca="1">IF(AND(tblPointScore[[#This Row],[Div 1 Pts]]&gt;0,tblPointScore[[#This Row],[Div 2 Pts]]&gt;0),"Y","N")</f>
        <v>N</v>
      </c>
      <c r="AB54" s="35" t="str">
        <f>IF(AND(tblPointScore[[#This Row],[Mac Div 1 A]]&gt;0,tblPointScore[[#This Row],[Mac Div 1 B]]&gt;0),"Y","N")</f>
        <v>N</v>
      </c>
      <c r="AC54" s="35" t="str">
        <f ca="1">IF(AND(tblPointScore[[#This Row],[Mac Div 2 A]]&gt;0,tblPointScore[[#This Row],[Mac Div 2 B]]&gt;0),"Y","N")</f>
        <v>N</v>
      </c>
      <c r="AD54" s="35" t="str">
        <f>IF(AND(tblPointScore[[#This Row],[Now Div 1 A]]&gt;0,tblPointScore[[#This Row],[Now Div 1 B]]&gt;0),"Y","N")</f>
        <v>N</v>
      </c>
      <c r="AE54" s="35" t="str">
        <f ca="1">IF(AND(tblPointScore[[#This Row],[Now Div 2 A]]&gt;0,tblPointScore[[#This Row],[Now Div 2 B]]&gt;0),"Y","N")</f>
        <v>N</v>
      </c>
      <c r="AF54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5" spans="1:32">
      <c r="A55" s="1">
        <f ca="1">CELL("row", A54)-1</f>
        <v>53</v>
      </c>
      <c r="B55" s="7" t="s">
        <v>395</v>
      </c>
      <c r="C55" s="7" t="s">
        <v>685</v>
      </c>
      <c r="D55" s="4" t="str">
        <f>CONCATENATE(tblPointScore[[#This Row],[Name]]," - ",tblPointScore[[#This Row],[Club]])</f>
        <v>Russell Dave - ICC</v>
      </c>
      <c r="E55" s="1">
        <f>IF(ISNA(VLOOKUP(tblPointScore[[#This Row],[Name / Club]],tblGlbn_Div1[[Name / Club]:[Points]],5,FALSE)),0,VLOOKUP(tblPointScore[[#This Row],[Name / Club]],tblGlbn_Div1[[Name / Club]:[Points]],5,FALSE))</f>
        <v>0</v>
      </c>
      <c r="F55" s="9">
        <f>IF(ISNA(VLOOKUP(tblPointScore[[#This Row],[Name / Club]],tblGlbn_Div2[[Name / Club]:[Points]],5,FALSE)),0,VLOOKUP(tblPointScore[[#This Row],[Name / Club]],tblGlbn_Div2[[Name / Club]:[Points]],5,FALSE))</f>
        <v>0</v>
      </c>
      <c r="G55" s="9">
        <f>IF(ISNA(VLOOKUP(tblPointScore[[#This Row],[Name / Club]],tblGlbn_Div1[Name / Club],1,FALSE)),IF(ISNA(VLOOKUP(tblPointScore[[#This Row],[Name / Club]],tblGlbn_Div2[Name / Club],1,FALSE)),0,3),3)</f>
        <v>0</v>
      </c>
      <c r="H55" s="1">
        <f>IF(ISNA(VLOOKUP(tblPointScore[[#This Row],[Name / Club]],tblIll_Div1[[Name / Club]:[Points]],5,FALSE)),0,VLOOKUP(tblPointScore[[#This Row],[Name / Club]],tblIll_Div1[[Name / Club]:[Points]],5,FALSE))</f>
        <v>0</v>
      </c>
      <c r="I55" s="1">
        <f ca="1">IF(ISNA(VLOOKUP(tblPointScore[[#This Row],[Name / Club]],tblIll_Div2[[Name / Club]:[Points]],5,FALSE)),0,VLOOKUP(tblPointScore[[#This Row],[Name / Club]],tblIll_Div2[[Name / Club]:[Points]],5,FALSE))</f>
        <v>8</v>
      </c>
      <c r="J55" s="1">
        <f>IF(ISNA(VLOOKUP(tblPointScore[[#This Row],[Name / Club]],tblIll_Div1[Name / Club],1,FALSE)),IF(ISNA(VLOOKUP(tblPointScore[[#This Row],[Name / Club]],tblIll_Div2[Name / Club],1,FALSE)),0,3),3)</f>
        <v>3</v>
      </c>
      <c r="K55" s="1">
        <f>IF(ISNA(VLOOKUP(tblPointScore[[#This Row],[Name / Club]],tblMac_Div1A[[Name / Club]:[Points]],5,FALSE)),0,VLOOKUP(tblPointScore[[#This Row],[Name / Club]],tblMac_Div1A[[Name / Club]:[Points]],5,FALSE))</f>
        <v>0</v>
      </c>
      <c r="L55" s="1">
        <f>IF(ISNA(VLOOKUP(tblPointScore[[#This Row],[Name / Club]],tblMac_Div1B[[Name / Club]:[Points]],5,FALSE)),0,VLOOKUP(tblPointScore[[#This Row],[Name / Club]],tblMac_Div1B[[Name / Club]:[Points]],5,FALSE))</f>
        <v>0</v>
      </c>
      <c r="M55" s="1">
        <f>IF(ISNA(VLOOKUP(tblPointScore[[#This Row],[Name / Club]],tblMac_Div2A[[Name / Club]:[Points]],5,FALSE)),0,VLOOKUP(tblPointScore[[#This Row],[Name / Club]],tblMac_Div2A[[Name / Club]:[Points]],5,FALSE))</f>
        <v>0</v>
      </c>
      <c r="N55" s="1">
        <f>IF(ISNA(VLOOKUP(tblPointScore[[#This Row],[Name / Club]],tblMac_Div2B[[Name / Club]:[Points]],5,FALSE)),0,VLOOKUP(tblPointScore[[#This Row],[Name / Club]],tblMac_Div2B[[Name / Club]:[Points]],5,FALSE))</f>
        <v>0</v>
      </c>
      <c r="O5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5" s="1">
        <f>IF(ISNA(VLOOKUP(tblPointScore[[#This Row],[Name / Club]],tblNow_Div1A[[Name / Club]:[Points]],5,FALSE)),0,VLOOKUP(tblPointScore[[#This Row],[Name / Club]],tblNow_Div1A[[Name / Club]:[Points]],5,FALSE))</f>
        <v>0</v>
      </c>
      <c r="Q55" s="1">
        <f>IF(ISNA(VLOOKUP(tblPointScore[[#This Row],[Name / Club]],tblNow_Div1B[[Name / Club]:[Points]],5,FALSE)),0,VLOOKUP(tblPointScore[[#This Row],[Name / Club]],tblNow_Div1B[[Name / Club]:[Points]],5,FALSE))</f>
        <v>0</v>
      </c>
      <c r="R55" s="1">
        <f>IF(ISNA(VLOOKUP(tblPointScore[[#This Row],[Name / Club]],tblNow_Div2A[[Name / Club]:[Points]],5,FALSE)),0,VLOOKUP(tblPointScore[[#This Row],[Name / Club]],tblNow_Div2A[[Name / Club]:[Points]],5,FALSE))</f>
        <v>0</v>
      </c>
      <c r="S55" s="1">
        <f>IF(ISNA(VLOOKUP(tblPointScore[[#This Row],[Name / Club]],tblNow_Div2B[[Name / Club]:[Points]],5,FALSE)),0,VLOOKUP(tblPointScore[[#This Row],[Name / Club]],tblNow_Div2B[[Name / Club]:[Points]],5,FALSE))</f>
        <v>0</v>
      </c>
      <c r="T5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5" s="1">
        <f>IF(ISNA(VLOOKUP(tblPointScore[[#This Row],[Name / Club]],tblSthn_Div1[[Name / Club]:[Points]],5,FALSE)),0,VLOOKUP(tblPointScore[[#This Row],[Name / Club]],tblSthn_Div1[[Name / Club]:[Points]],5,FALSE))</f>
        <v>0</v>
      </c>
      <c r="V55" s="1">
        <f>IF(ISNA(VLOOKUP(tblPointScore[[#This Row],[Name / Club]],tblSthn_Div2[[Name / Club]:[Points]],5,FALSE)),0,VLOOKUP(tblPointScore[[#This Row],[Name / Club]],tblSthn_Div2[[Name / Club]:[Points]],5,FALSE))</f>
        <v>0</v>
      </c>
      <c r="W55" s="1">
        <f>IF(ISNA(VLOOKUP(tblPointScore[[#This Row],[Name / Club]],tblSthn_Div1[Name / Club],1,FALSE)),IF(ISNA(VLOOKUP(tblPointScore[[#This Row],[Name / Club]],tblSthn_Div2[Name / Club],1,FALSE)),0,3),3)</f>
        <v>0</v>
      </c>
      <c r="X55" s="9">
        <f ca="1">SUM(tblPointScore[[#This Row],[Glbn Div 1]:[Sth H Pts]])</f>
        <v>11</v>
      </c>
      <c r="Y5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5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8</v>
      </c>
      <c r="AA55" s="38" t="str">
        <f ca="1">IF(AND(tblPointScore[[#This Row],[Div 1 Pts]]&gt;0,tblPointScore[[#This Row],[Div 2 Pts]]&gt;0),"Y","N")</f>
        <v>N</v>
      </c>
      <c r="AB55" s="35" t="str">
        <f>IF(AND(tblPointScore[[#This Row],[Mac Div 1 A]]&gt;0,tblPointScore[[#This Row],[Mac Div 1 B]]&gt;0),"Y","N")</f>
        <v>N</v>
      </c>
      <c r="AC55" s="35" t="str">
        <f>IF(AND(tblPointScore[[#This Row],[Mac Div 2 A]]&gt;0,tblPointScore[[#This Row],[Mac Div 2 B]]&gt;0),"Y","N")</f>
        <v>N</v>
      </c>
      <c r="AD55" s="35" t="str">
        <f>IF(AND(tblPointScore[[#This Row],[Now Div 1 A]]&gt;0,tblPointScore[[#This Row],[Now Div 1 B]]&gt;0),"Y","N")</f>
        <v>N</v>
      </c>
      <c r="AE55" s="35" t="str">
        <f>IF(AND(tblPointScore[[#This Row],[Now Div 2 A]]&gt;0,tblPointScore[[#This Row],[Now Div 2 B]]&gt;0),"Y","N")</f>
        <v>N</v>
      </c>
      <c r="AF55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6" spans="1:32">
      <c r="A56" s="20">
        <f ca="1">CELL("row", A55)-1</f>
        <v>54</v>
      </c>
      <c r="B56" s="43" t="s">
        <v>706</v>
      </c>
      <c r="C56" s="43" t="s">
        <v>685</v>
      </c>
      <c r="D56" s="22" t="str">
        <f>CONCATENATE(tblPointScore[[#This Row],[Name]]," - ",tblPointScore[[#This Row],[Club]])</f>
        <v>Williams Jarrod - ICC</v>
      </c>
      <c r="E56" s="23">
        <f>IF(ISNA(VLOOKUP(tblPointScore[[#This Row],[Name / Club]],tblGlbn_Div1[[Name / Club]:[Points]],5,FALSE)),0,VLOOKUP(tblPointScore[[#This Row],[Name / Club]],tblGlbn_Div1[[Name / Club]:[Points]],5,FALSE))</f>
        <v>0</v>
      </c>
      <c r="F56" s="23">
        <f>IF(ISNA(VLOOKUP(tblPointScore[[#This Row],[Name / Club]],tblGlbn_Div2[[Name / Club]:[Points]],5,FALSE)),0,VLOOKUP(tblPointScore[[#This Row],[Name / Club]],tblGlbn_Div2[[Name / Club]:[Points]],5,FALSE))</f>
        <v>0</v>
      </c>
      <c r="G56" s="23">
        <f>IF(ISNA(VLOOKUP(tblPointScore[[#This Row],[Name / Club]],tblGlbn_Div1[Name / Club],1,FALSE)),IF(ISNA(VLOOKUP(tblPointScore[[#This Row],[Name / Club]],tblGlbn_Div2[Name / Club],1,FALSE)),0,3),3)</f>
        <v>0</v>
      </c>
      <c r="H56" s="23">
        <f ca="1">IF(ISNA(VLOOKUP(tblPointScore[[#This Row],[Name / Club]],tblIll_Div1[[Name / Club]:[Points]],5,FALSE)),0,VLOOKUP(tblPointScore[[#This Row],[Name / Club]],tblIll_Div1[[Name / Club]:[Points]],5,FALSE))</f>
        <v>0</v>
      </c>
      <c r="I56" s="23">
        <f>IF(ISNA(VLOOKUP(tblPointScore[[#This Row],[Name / Club]],tblIll_Div2[[Name / Club]:[Points]],5,FALSE)),0,VLOOKUP(tblPointScore[[#This Row],[Name / Club]],tblIll_Div2[[Name / Club]:[Points]],5,FALSE))</f>
        <v>0</v>
      </c>
      <c r="J56" s="23">
        <f>IF(ISNA(VLOOKUP(tblPointScore[[#This Row],[Name / Club]],tblIll_Div1[Name / Club],1,FALSE)),IF(ISNA(VLOOKUP(tblPointScore[[#This Row],[Name / Club]],tblIll_Div2[Name / Club],1,FALSE)),0,3),3)</f>
        <v>3</v>
      </c>
      <c r="K56" s="23">
        <f>IF(ISNA(VLOOKUP(tblPointScore[[#This Row],[Name / Club]],tblMac_Div1A[[Name / Club]:[Points]],5,FALSE)),0,VLOOKUP(tblPointScore[[#This Row],[Name / Club]],tblMac_Div1A[[Name / Club]:[Points]],5,FALSE))</f>
        <v>0</v>
      </c>
      <c r="L56" s="23">
        <f>IF(ISNA(VLOOKUP(tblPointScore[[#This Row],[Name / Club]],tblMac_Div1B[[Name / Club]:[Points]],5,FALSE)),0,VLOOKUP(tblPointScore[[#This Row],[Name / Club]],tblMac_Div1B[[Name / Club]:[Points]],5,FALSE))</f>
        <v>0</v>
      </c>
      <c r="M56" s="23">
        <f>IF(ISNA(VLOOKUP(tblPointScore[[#This Row],[Name / Club]],tblMac_Div2A[[Name / Club]:[Points]],5,FALSE)),0,VLOOKUP(tblPointScore[[#This Row],[Name / Club]],tblMac_Div2A[[Name / Club]:[Points]],5,FALSE))</f>
        <v>0</v>
      </c>
      <c r="N56" s="23">
        <f>IF(ISNA(VLOOKUP(tblPointScore[[#This Row],[Name / Club]],tblMac_Div2B[[Name / Club]:[Points]],5,FALSE)),0,VLOOKUP(tblPointScore[[#This Row],[Name / Club]],tblMac_Div2B[[Name / Club]:[Points]],5,FALSE))</f>
        <v>0</v>
      </c>
      <c r="O56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6" s="23">
        <f ca="1">IF(ISNA(VLOOKUP(tblPointScore[[#This Row],[Name / Club]],tblNow_Div1A[[Name / Club]:[Points]],5,FALSE)),0,VLOOKUP(tblPointScore[[#This Row],[Name / Club]],tblNow_Div1A[[Name / Club]:[Points]],5,FALSE))</f>
        <v>5</v>
      </c>
      <c r="Q56" s="23">
        <f>IF(ISNA(VLOOKUP(tblPointScore[[#This Row],[Name / Club]],tblNow_Div1B[[Name / Club]:[Points]],5,FALSE)),0,VLOOKUP(tblPointScore[[#This Row],[Name / Club]],tblNow_Div1B[[Name / Club]:[Points]],5,FALSE))</f>
        <v>0</v>
      </c>
      <c r="R56" s="23">
        <f>IF(ISNA(VLOOKUP(tblPointScore[[#This Row],[Name / Club]],tblNow_Div2A[[Name / Club]:[Points]],5,FALSE)),0,VLOOKUP(tblPointScore[[#This Row],[Name / Club]],tblNow_Div2A[[Name / Club]:[Points]],5,FALSE))</f>
        <v>0</v>
      </c>
      <c r="S56" s="23">
        <f>IF(ISNA(VLOOKUP(tblPointScore[[#This Row],[Name / Club]],tblNow_Div2B[[Name / Club]:[Points]],5,FALSE)),0,VLOOKUP(tblPointScore[[#This Row],[Name / Club]],tblNow_Div2B[[Name / Club]:[Points]],5,FALSE))</f>
        <v>0</v>
      </c>
      <c r="T56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56" s="23">
        <f>IF(ISNA(VLOOKUP(tblPointScore[[#This Row],[Name / Club]],tblSthn_Div1[[Name / Club]:[Points]],5,FALSE)),0,VLOOKUP(tblPointScore[[#This Row],[Name / Club]],tblSthn_Div1[[Name / Club]:[Points]],5,FALSE))</f>
        <v>0</v>
      </c>
      <c r="V56" s="23">
        <f>IF(ISNA(VLOOKUP(tblPointScore[[#This Row],[Name / Club]],tblSthn_Div2[[Name / Club]:[Points]],5,FALSE)),0,VLOOKUP(tblPointScore[[#This Row],[Name / Club]],tblSthn_Div2[[Name / Club]:[Points]],5,FALSE))</f>
        <v>0</v>
      </c>
      <c r="W56" s="23">
        <f>IF(ISNA(VLOOKUP(tblPointScore[[#This Row],[Name / Club]],tblSthn_Div1[Name / Club],1,FALSE)),IF(ISNA(VLOOKUP(tblPointScore[[#This Row],[Name / Club]],tblSthn_Div2[Name / Club],1,FALSE)),0,3),3)</f>
        <v>0</v>
      </c>
      <c r="X56" s="23">
        <f ca="1">SUM(tblPointScore[[#This Row],[Glbn Div 1]:[Sth H Pts]])</f>
        <v>11</v>
      </c>
      <c r="Y56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5</v>
      </c>
      <c r="Z56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6" s="44" t="str">
        <f ca="1">IF(AND(tblPointScore[[#This Row],[Div 1 Pts]]&gt;0,tblPointScore[[#This Row],[Div 2 Pts]]&gt;0),"Y","N")</f>
        <v>N</v>
      </c>
      <c r="AB56" s="45" t="str">
        <f>IF(AND(tblPointScore[[#This Row],[Mac Div 1 A]]&gt;0,tblPointScore[[#This Row],[Mac Div 1 B]]&gt;0),"Y","N")</f>
        <v>N</v>
      </c>
      <c r="AC56" s="45" t="str">
        <f>IF(AND(tblPointScore[[#This Row],[Mac Div 2 A]]&gt;0,tblPointScore[[#This Row],[Mac Div 2 B]]&gt;0),"Y","N")</f>
        <v>N</v>
      </c>
      <c r="AD56" s="45" t="str">
        <f ca="1">IF(AND(tblPointScore[[#This Row],[Now Div 1 A]]&gt;0,tblPointScore[[#This Row],[Now Div 1 B]]&gt;0),"Y","N")</f>
        <v>N</v>
      </c>
      <c r="AE56" s="45" t="str">
        <f>IF(AND(tblPointScore[[#This Row],[Now Div 2 A]]&gt;0,tblPointScore[[#This Row],[Now Div 2 B]]&gt;0),"Y","N")</f>
        <v>N</v>
      </c>
      <c r="AF56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7" spans="1:32">
      <c r="A57" s="1">
        <f ca="1">CELL("row", A56)-1</f>
        <v>55</v>
      </c>
      <c r="B57" s="7" t="s">
        <v>423</v>
      </c>
      <c r="C57" s="7" t="s">
        <v>684</v>
      </c>
      <c r="D57" s="4" t="str">
        <f>CONCATENATE(tblPointScore[[#This Row],[Name]]," - ",tblPointScore[[#This Row],[Club]])</f>
        <v>Coghlan Aaron - NVC</v>
      </c>
      <c r="E57" s="1">
        <f>IF(ISNA(VLOOKUP(tblPointScore[[#This Row],[Name / Club]],tblGlbn_Div1[[Name / Club]:[Points]],5,FALSE)),0,VLOOKUP(tblPointScore[[#This Row],[Name / Club]],tblGlbn_Div1[[Name / Club]:[Points]],5,FALSE))</f>
        <v>0</v>
      </c>
      <c r="F57" s="9">
        <f>IF(ISNA(VLOOKUP(tblPointScore[[#This Row],[Name / Club]],tblGlbn_Div2[[Name / Club]:[Points]],5,FALSE)),0,VLOOKUP(tblPointScore[[#This Row],[Name / Club]],tblGlbn_Div2[[Name / Club]:[Points]],5,FALSE))</f>
        <v>0</v>
      </c>
      <c r="G57" s="9">
        <f>IF(ISNA(VLOOKUP(tblPointScore[[#This Row],[Name / Club]],tblGlbn_Div1[Name / Club],1,FALSE)),IF(ISNA(VLOOKUP(tblPointScore[[#This Row],[Name / Club]],tblGlbn_Div2[Name / Club],1,FALSE)),0,3),3)</f>
        <v>0</v>
      </c>
      <c r="H57" s="1">
        <f>IF(ISNA(VLOOKUP(tblPointScore[[#This Row],[Name / Club]],tblIll_Div1[[Name / Club]:[Points]],5,FALSE)),0,VLOOKUP(tblPointScore[[#This Row],[Name / Club]],tblIll_Div1[[Name / Club]:[Points]],5,FALSE))</f>
        <v>0</v>
      </c>
      <c r="I57" s="1">
        <f>IF(ISNA(VLOOKUP(tblPointScore[[#This Row],[Name / Club]],tblIll_Div2[[Name / Club]:[Points]],5,FALSE)),0,VLOOKUP(tblPointScore[[#This Row],[Name / Club]],tblIll_Div2[[Name / Club]:[Points]],5,FALSE))</f>
        <v>0</v>
      </c>
      <c r="J57" s="1">
        <f>IF(ISNA(VLOOKUP(tblPointScore[[#This Row],[Name / Club]],tblIll_Div1[Name / Club],1,FALSE)),IF(ISNA(VLOOKUP(tblPointScore[[#This Row],[Name / Club]],tblIll_Div2[Name / Club],1,FALSE)),0,3),3)</f>
        <v>0</v>
      </c>
      <c r="K57" s="1">
        <f>IF(ISNA(VLOOKUP(tblPointScore[[#This Row],[Name / Club]],tblMac_Div1A[[Name / Club]:[Points]],5,FALSE)),0,VLOOKUP(tblPointScore[[#This Row],[Name / Club]],tblMac_Div1A[[Name / Club]:[Points]],5,FALSE))</f>
        <v>0</v>
      </c>
      <c r="L57" s="1">
        <f>IF(ISNA(VLOOKUP(tblPointScore[[#This Row],[Name / Club]],tblMac_Div1B[[Name / Club]:[Points]],5,FALSE)),0,VLOOKUP(tblPointScore[[#This Row],[Name / Club]],tblMac_Div1B[[Name / Club]:[Points]],5,FALSE))</f>
        <v>0</v>
      </c>
      <c r="M57" s="1">
        <f>IF(ISNA(VLOOKUP(tblPointScore[[#This Row],[Name / Club]],tblMac_Div2A[[Name / Club]:[Points]],5,FALSE)),0,VLOOKUP(tblPointScore[[#This Row],[Name / Club]],tblMac_Div2A[[Name / Club]:[Points]],5,FALSE))</f>
        <v>0</v>
      </c>
      <c r="N57" s="1">
        <f>IF(ISNA(VLOOKUP(tblPointScore[[#This Row],[Name / Club]],tblMac_Div2B[[Name / Club]:[Points]],5,FALSE)),0,VLOOKUP(tblPointScore[[#This Row],[Name / Club]],tblMac_Div2B[[Name / Club]:[Points]],5,FALSE))</f>
        <v>0</v>
      </c>
      <c r="O5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7" s="1">
        <f>IF(ISNA(VLOOKUP(tblPointScore[[#This Row],[Name / Club]],tblNow_Div1A[[Name / Club]:[Points]],5,FALSE)),0,VLOOKUP(tblPointScore[[#This Row],[Name / Club]],tblNow_Div1A[[Name / Club]:[Points]],5,FALSE))</f>
        <v>0</v>
      </c>
      <c r="Q57" s="1">
        <f ca="1">IF(ISNA(VLOOKUP(tblPointScore[[#This Row],[Name / Club]],tblNow_Div1B[[Name / Club]:[Points]],5,FALSE)),0,VLOOKUP(tblPointScore[[#This Row],[Name / Club]],tblNow_Div1B[[Name / Club]:[Points]],5,FALSE))</f>
        <v>7</v>
      </c>
      <c r="R57" s="1">
        <f>IF(ISNA(VLOOKUP(tblPointScore[[#This Row],[Name / Club]],tblNow_Div2A[[Name / Club]:[Points]],5,FALSE)),0,VLOOKUP(tblPointScore[[#This Row],[Name / Club]],tblNow_Div2A[[Name / Club]:[Points]],5,FALSE))</f>
        <v>0</v>
      </c>
      <c r="S57" s="1">
        <f>IF(ISNA(VLOOKUP(tblPointScore[[#This Row],[Name / Club]],tblNow_Div2B[[Name / Club]:[Points]],5,FALSE)),0,VLOOKUP(tblPointScore[[#This Row],[Name / Club]],tblNow_Div2B[[Name / Club]:[Points]],5,FALSE))</f>
        <v>0</v>
      </c>
      <c r="T5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57" s="1">
        <f>IF(ISNA(VLOOKUP(tblPointScore[[#This Row],[Name / Club]],tblSthn_Div1[[Name / Club]:[Points]],5,FALSE)),0,VLOOKUP(tblPointScore[[#This Row],[Name / Club]],tblSthn_Div1[[Name / Club]:[Points]],5,FALSE))</f>
        <v>0</v>
      </c>
      <c r="V57" s="1">
        <f>IF(ISNA(VLOOKUP(tblPointScore[[#This Row],[Name / Club]],tblSthn_Div2[[Name / Club]:[Points]],5,FALSE)),0,VLOOKUP(tblPointScore[[#This Row],[Name / Club]],tblSthn_Div2[[Name / Club]:[Points]],5,FALSE))</f>
        <v>0</v>
      </c>
      <c r="W57" s="1">
        <f>IF(ISNA(VLOOKUP(tblPointScore[[#This Row],[Name / Club]],tblSthn_Div1[Name / Club],1,FALSE)),IF(ISNA(VLOOKUP(tblPointScore[[#This Row],[Name / Club]],tblSthn_Div2[Name / Club],1,FALSE)),0,3),3)</f>
        <v>0</v>
      </c>
      <c r="X57" s="9">
        <f ca="1">SUM(tblPointScore[[#This Row],[Glbn Div 1]:[Sth H Pts]])</f>
        <v>10</v>
      </c>
      <c r="Y57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7</v>
      </c>
      <c r="Z5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7" s="38" t="str">
        <f ca="1">IF(AND(tblPointScore[[#This Row],[Div 1 Pts]]&gt;0,tblPointScore[[#This Row],[Div 2 Pts]]&gt;0),"Y","N")</f>
        <v>N</v>
      </c>
      <c r="AB57" s="35" t="str">
        <f>IF(AND(tblPointScore[[#This Row],[Mac Div 1 A]]&gt;0,tblPointScore[[#This Row],[Mac Div 1 B]]&gt;0),"Y","N")</f>
        <v>N</v>
      </c>
      <c r="AC57" s="35" t="str">
        <f>IF(AND(tblPointScore[[#This Row],[Mac Div 2 A]]&gt;0,tblPointScore[[#This Row],[Mac Div 2 B]]&gt;0),"Y","N")</f>
        <v>N</v>
      </c>
      <c r="AD57" s="35" t="str">
        <f ca="1">IF(AND(tblPointScore[[#This Row],[Now Div 1 A]]&gt;0,tblPointScore[[#This Row],[Now Div 1 B]]&gt;0),"Y","N")</f>
        <v>N</v>
      </c>
      <c r="AE57" s="35" t="str">
        <f>IF(AND(tblPointScore[[#This Row],[Now Div 2 A]]&gt;0,tblPointScore[[#This Row],[Now Div 2 B]]&gt;0),"Y","N")</f>
        <v>N</v>
      </c>
      <c r="AF57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8" spans="1:32">
      <c r="A58" s="1">
        <f ca="1">CELL("row", A57)-1</f>
        <v>56</v>
      </c>
      <c r="B58" s="7" t="s">
        <v>49</v>
      </c>
      <c r="C58" s="7" t="s">
        <v>683</v>
      </c>
      <c r="D58" s="4" t="str">
        <f>CONCATENATE(tblPointScore[[#This Row],[Name]]," - ",tblPointScore[[#This Row],[Club]])</f>
        <v>Hulm Zac - SHCC</v>
      </c>
      <c r="E58" s="1">
        <f>IF(ISNA(VLOOKUP(tblPointScore[[#This Row],[Name / Club]],tblGlbn_Div1[[Name / Club]:[Points]],5,FALSE)),0,VLOOKUP(tblPointScore[[#This Row],[Name / Club]],tblGlbn_Div1[[Name / Club]:[Points]],5,FALSE))</f>
        <v>0</v>
      </c>
      <c r="F58" s="1">
        <f>IF(ISNA(VLOOKUP(tblPointScore[[#This Row],[Name / Club]],tblGlbn_Div2[[Name / Club]:[Points]],5,FALSE)),0,VLOOKUP(tblPointScore[[#This Row],[Name / Club]],tblGlbn_Div2[[Name / Club]:[Points]],5,FALSE))</f>
        <v>0</v>
      </c>
      <c r="G58" s="1">
        <f>IF(ISNA(VLOOKUP(tblPointScore[[#This Row],[Name / Club]],tblGlbn_Div1[Name / Club],1,FALSE)),IF(ISNA(VLOOKUP(tblPointScore[[#This Row],[Name / Club]],tblGlbn_Div2[Name / Club],1,FALSE)),0,3),3)</f>
        <v>0</v>
      </c>
      <c r="H58" s="1">
        <f>IF(ISNA(VLOOKUP(tblPointScore[[#This Row],[Name / Club]],tblIll_Div1[[Name / Club]:[Points]],5,FALSE)),0,VLOOKUP(tblPointScore[[#This Row],[Name / Club]],tblIll_Div1[[Name / Club]:[Points]],5,FALSE))</f>
        <v>0</v>
      </c>
      <c r="I58" s="1">
        <f>IF(ISNA(VLOOKUP(tblPointScore[[#This Row],[Name / Club]],tblIll_Div2[[Name / Club]:[Points]],5,FALSE)),0,VLOOKUP(tblPointScore[[#This Row],[Name / Club]],tblIll_Div2[[Name / Club]:[Points]],5,FALSE))</f>
        <v>0</v>
      </c>
      <c r="J58" s="1">
        <f>IF(ISNA(VLOOKUP(tblPointScore[[#This Row],[Name / Club]],tblIll_Div1[Name / Club],1,FALSE)),IF(ISNA(VLOOKUP(tblPointScore[[#This Row],[Name / Club]],tblIll_Div2[Name / Club],1,FALSE)),0,3),3)</f>
        <v>0</v>
      </c>
      <c r="K58" s="1">
        <f>IF(ISNA(VLOOKUP(tblPointScore[[#This Row],[Name / Club]],tblMac_Div1A[[Name / Club]:[Points]],5,FALSE)),0,VLOOKUP(tblPointScore[[#This Row],[Name / Club]],tblMac_Div1A[[Name / Club]:[Points]],5,FALSE))</f>
        <v>0</v>
      </c>
      <c r="L58" s="1">
        <f>IF(ISNA(VLOOKUP(tblPointScore[[#This Row],[Name / Club]],tblMac_Div1B[[Name / Club]:[Points]],5,FALSE)),0,VLOOKUP(tblPointScore[[#This Row],[Name / Club]],tblMac_Div1B[[Name / Club]:[Points]],5,FALSE))</f>
        <v>0</v>
      </c>
      <c r="M58" s="1">
        <f>IF(ISNA(VLOOKUP(tblPointScore[[#This Row],[Name / Club]],tblMac_Div2A[[Name / Club]:[Points]],5,FALSE)),0,VLOOKUP(tblPointScore[[#This Row],[Name / Club]],tblMac_Div2A[[Name / Club]:[Points]],5,FALSE))</f>
        <v>0</v>
      </c>
      <c r="N58" s="1">
        <f ca="1">IF(ISNA(VLOOKUP(tblPointScore[[#This Row],[Name / Club]],tblMac_Div2B[[Name / Club]:[Points]],5,FALSE)),0,VLOOKUP(tblPointScore[[#This Row],[Name / Club]],tblMac_Div2B[[Name / Club]:[Points]],5,FALSE))</f>
        <v>0</v>
      </c>
      <c r="O5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58" s="1">
        <f>IF(ISNA(VLOOKUP(tblPointScore[[#This Row],[Name / Club]],tblNow_Div1A[[Name / Club]:[Points]],5,FALSE)),0,VLOOKUP(tblPointScore[[#This Row],[Name / Club]],tblNow_Div1A[[Name / Club]:[Points]],5,FALSE))</f>
        <v>0</v>
      </c>
      <c r="Q58" s="1">
        <f>IF(ISNA(VLOOKUP(tblPointScore[[#This Row],[Name / Club]],tblNow_Div1B[[Name / Club]:[Points]],5,FALSE)),0,VLOOKUP(tblPointScore[[#This Row],[Name / Club]],tblNow_Div1B[[Name / Club]:[Points]],5,FALSE))</f>
        <v>0</v>
      </c>
      <c r="R58" s="1">
        <f>IF(ISNA(VLOOKUP(tblPointScore[[#This Row],[Name / Club]],tblNow_Div2A[[Name / Club]:[Points]],5,FALSE)),0,VLOOKUP(tblPointScore[[#This Row],[Name / Club]],tblNow_Div2A[[Name / Club]:[Points]],5,FALSE))</f>
        <v>0</v>
      </c>
      <c r="S58" s="1">
        <f ca="1">IF(ISNA(VLOOKUP(tblPointScore[[#This Row],[Name / Club]],tblNow_Div2B[[Name / Club]:[Points]],5,FALSE)),0,VLOOKUP(tblPointScore[[#This Row],[Name / Club]],tblNow_Div2B[[Name / Club]:[Points]],5,FALSE))</f>
        <v>4</v>
      </c>
      <c r="T5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58" s="1">
        <f>IF(ISNA(VLOOKUP(tblPointScore[[#This Row],[Name / Club]],tblSthn_Div1[[Name / Club]:[Points]],5,FALSE)),0,VLOOKUP(tblPointScore[[#This Row],[Name / Club]],tblSthn_Div1[[Name / Club]:[Points]],5,FALSE))</f>
        <v>0</v>
      </c>
      <c r="V58" s="1">
        <f>IF(ISNA(VLOOKUP(tblPointScore[[#This Row],[Name / Club]],tblSthn_Div2[[Name / Club]:[Points]],5,FALSE)),0,VLOOKUP(tblPointScore[[#This Row],[Name / Club]],tblSthn_Div2[[Name / Club]:[Points]],5,FALSE))</f>
        <v>0</v>
      </c>
      <c r="W58" s="1">
        <f>IF(ISNA(VLOOKUP(tblPointScore[[#This Row],[Name / Club]],tblSthn_Div1[Name / Club],1,FALSE)),IF(ISNA(VLOOKUP(tblPointScore[[#This Row],[Name / Club]],tblSthn_Div2[Name / Club],1,FALSE)),0,3),3)</f>
        <v>0</v>
      </c>
      <c r="X58" s="1">
        <f ca="1">SUM(tblPointScore[[#This Row],[Glbn Div 1]:[Sth H Pts]])</f>
        <v>10</v>
      </c>
      <c r="Y5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8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4</v>
      </c>
      <c r="AA58" s="38" t="str">
        <f ca="1">IF(AND(tblPointScore[[#This Row],[Div 1 Pts]]&gt;0,tblPointScore[[#This Row],[Div 2 Pts]]&gt;0),"Y","N")</f>
        <v>N</v>
      </c>
      <c r="AB58" s="35" t="str">
        <f>IF(AND(tblPointScore[[#This Row],[Mac Div 1 A]]&gt;0,tblPointScore[[#This Row],[Mac Div 1 B]]&gt;0),"Y","N")</f>
        <v>N</v>
      </c>
      <c r="AC58" s="35" t="str">
        <f ca="1">IF(AND(tblPointScore[[#This Row],[Mac Div 2 A]]&gt;0,tblPointScore[[#This Row],[Mac Div 2 B]]&gt;0),"Y","N")</f>
        <v>N</v>
      </c>
      <c r="AD58" s="35" t="str">
        <f>IF(AND(tblPointScore[[#This Row],[Now Div 1 A]]&gt;0,tblPointScore[[#This Row],[Now Div 1 B]]&gt;0),"Y","N")</f>
        <v>N</v>
      </c>
      <c r="AE58" s="35" t="str">
        <f ca="1">IF(AND(tblPointScore[[#This Row],[Now Div 2 A]]&gt;0,tblPointScore[[#This Row],[Now Div 2 B]]&gt;0),"Y","N")</f>
        <v>N</v>
      </c>
      <c r="AF58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9" spans="1:32">
      <c r="A59" s="20">
        <f ca="1">CELL("row", A58)-1</f>
        <v>57</v>
      </c>
      <c r="B59" s="48" t="s">
        <v>720</v>
      </c>
      <c r="C59" s="48" t="s">
        <v>684</v>
      </c>
      <c r="D59" s="22" t="str">
        <f>CONCATENATE(tblPointScore[[#This Row],[Name]]," - ",tblPointScore[[#This Row],[Club]])</f>
        <v>Martin Scott - NVC</v>
      </c>
      <c r="E59" s="23">
        <f>IF(ISNA(VLOOKUP(tblPointScore[[#This Row],[Name / Club]],tblGlbn_Div1[[Name / Club]:[Points]],5,FALSE)),0,VLOOKUP(tblPointScore[[#This Row],[Name / Club]],tblGlbn_Div1[[Name / Club]:[Points]],5,FALSE))</f>
        <v>0</v>
      </c>
      <c r="F59" s="23">
        <f>IF(ISNA(VLOOKUP(tblPointScore[[#This Row],[Name / Club]],tblGlbn_Div2[[Name / Club]:[Points]],5,FALSE)),0,VLOOKUP(tblPointScore[[#This Row],[Name / Club]],tblGlbn_Div2[[Name / Club]:[Points]],5,FALSE))</f>
        <v>0</v>
      </c>
      <c r="G59" s="23">
        <f>IF(ISNA(VLOOKUP(tblPointScore[[#This Row],[Name / Club]],tblGlbn_Div1[Name / Club],1,FALSE)),IF(ISNA(VLOOKUP(tblPointScore[[#This Row],[Name / Club]],tblGlbn_Div2[Name / Club],1,FALSE)),0,3),3)</f>
        <v>0</v>
      </c>
      <c r="H59" s="23">
        <f>IF(ISNA(VLOOKUP(tblPointScore[[#This Row],[Name / Club]],tblIll_Div1[[Name / Club]:[Points]],5,FALSE)),0,VLOOKUP(tblPointScore[[#This Row],[Name / Club]],tblIll_Div1[[Name / Club]:[Points]],5,FALSE))</f>
        <v>0</v>
      </c>
      <c r="I59" s="23">
        <f>IF(ISNA(VLOOKUP(tblPointScore[[#This Row],[Name / Club]],tblIll_Div2[[Name / Club]:[Points]],5,FALSE)),0,VLOOKUP(tblPointScore[[#This Row],[Name / Club]],tblIll_Div2[[Name / Club]:[Points]],5,FALSE))</f>
        <v>0</v>
      </c>
      <c r="J59" s="23">
        <f>IF(ISNA(VLOOKUP(tblPointScore[[#This Row],[Name / Club]],tblIll_Div1[Name / Club],1,FALSE)),IF(ISNA(VLOOKUP(tblPointScore[[#This Row],[Name / Club]],tblIll_Div2[Name / Club],1,FALSE)),0,3),3)</f>
        <v>0</v>
      </c>
      <c r="K59" s="23">
        <f>IF(ISNA(VLOOKUP(tblPointScore[[#This Row],[Name / Club]],tblMac_Div1A[[Name / Club]:[Points]],5,FALSE)),0,VLOOKUP(tblPointScore[[#This Row],[Name / Club]],tblMac_Div1A[[Name / Club]:[Points]],5,FALSE))</f>
        <v>0</v>
      </c>
      <c r="L59" s="23">
        <f>IF(ISNA(VLOOKUP(tblPointScore[[#This Row],[Name / Club]],tblMac_Div1B[[Name / Club]:[Points]],5,FALSE)),0,VLOOKUP(tblPointScore[[#This Row],[Name / Club]],tblMac_Div1B[[Name / Club]:[Points]],5,FALSE))</f>
        <v>0</v>
      </c>
      <c r="M59" s="23">
        <f>IF(ISNA(VLOOKUP(tblPointScore[[#This Row],[Name / Club]],tblMac_Div2A[[Name / Club]:[Points]],5,FALSE)),0,VLOOKUP(tblPointScore[[#This Row],[Name / Club]],tblMac_Div2A[[Name / Club]:[Points]],5,FALSE))</f>
        <v>0</v>
      </c>
      <c r="N59" s="23">
        <f>IF(ISNA(VLOOKUP(tblPointScore[[#This Row],[Name / Club]],tblMac_Div2B[[Name / Club]:[Points]],5,FALSE)),0,VLOOKUP(tblPointScore[[#This Row],[Name / Club]],tblMac_Div2B[[Name / Club]:[Points]],5,FALSE))</f>
        <v>0</v>
      </c>
      <c r="O59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9" s="23">
        <f>IF(ISNA(VLOOKUP(tblPointScore[[#This Row],[Name / Club]],tblNow_Div1A[[Name / Club]:[Points]],5,FALSE)),0,VLOOKUP(tblPointScore[[#This Row],[Name / Club]],tblNow_Div1A[[Name / Club]:[Points]],5,FALSE))</f>
        <v>0</v>
      </c>
      <c r="Q59" s="23">
        <f>IF(ISNA(VLOOKUP(tblPointScore[[#This Row],[Name / Club]],tblNow_Div1B[[Name / Club]:[Points]],5,FALSE)),0,VLOOKUP(tblPointScore[[#This Row],[Name / Club]],tblNow_Div1B[[Name / Club]:[Points]],5,FALSE))</f>
        <v>0</v>
      </c>
      <c r="R59" s="23">
        <f>IF(ISNA(VLOOKUP(tblPointScore[[#This Row],[Name / Club]],tblNow_Div2A[[Name / Club]:[Points]],5,FALSE)),0,VLOOKUP(tblPointScore[[#This Row],[Name / Club]],tblNow_Div2A[[Name / Club]:[Points]],5,FALSE))</f>
        <v>0</v>
      </c>
      <c r="S59" s="23">
        <f ca="1">IF(ISNA(VLOOKUP(tblPointScore[[#This Row],[Name / Club]],tblNow_Div2B[[Name / Club]:[Points]],5,FALSE)),0,VLOOKUP(tblPointScore[[#This Row],[Name / Club]],tblNow_Div2B[[Name / Club]:[Points]],5,FALSE))</f>
        <v>7</v>
      </c>
      <c r="T59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59" s="23">
        <f>IF(ISNA(VLOOKUP(tblPointScore[[#This Row],[Name / Club]],tblSthn_Div1[[Name / Club]:[Points]],5,FALSE)),0,VLOOKUP(tblPointScore[[#This Row],[Name / Club]],tblSthn_Div1[[Name / Club]:[Points]],5,FALSE))</f>
        <v>0</v>
      </c>
      <c r="V59" s="23">
        <f>IF(ISNA(VLOOKUP(tblPointScore[[#This Row],[Name / Club]],tblSthn_Div2[[Name / Club]:[Points]],5,FALSE)),0,VLOOKUP(tblPointScore[[#This Row],[Name / Club]],tblSthn_Div2[[Name / Club]:[Points]],5,FALSE))</f>
        <v>0</v>
      </c>
      <c r="W59" s="23">
        <f>IF(ISNA(VLOOKUP(tblPointScore[[#This Row],[Name / Club]],tblSthn_Div1[Name / Club],1,FALSE)),IF(ISNA(VLOOKUP(tblPointScore[[#This Row],[Name / Club]],tblSthn_Div2[Name / Club],1,FALSE)),0,3),3)</f>
        <v>0</v>
      </c>
      <c r="X59" s="23">
        <f ca="1">SUM(tblPointScore[[#This Row],[Glbn Div 1]:[Sth H Pts]])</f>
        <v>10</v>
      </c>
      <c r="Y59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9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7</v>
      </c>
      <c r="AA59" s="44" t="str">
        <f ca="1">IF(AND(tblPointScore[[#This Row],[Div 1 Pts]]&gt;0,tblPointScore[[#This Row],[Div 2 Pts]]&gt;0),"Y","N")</f>
        <v>N</v>
      </c>
      <c r="AB59" s="45" t="str">
        <f>IF(AND(tblPointScore[[#This Row],[Mac Div 1 A]]&gt;0,tblPointScore[[#This Row],[Mac Div 1 B]]&gt;0),"Y","N")</f>
        <v>N</v>
      </c>
      <c r="AC59" s="45" t="str">
        <f>IF(AND(tblPointScore[[#This Row],[Mac Div 2 A]]&gt;0,tblPointScore[[#This Row],[Mac Div 2 B]]&gt;0),"Y","N")</f>
        <v>N</v>
      </c>
      <c r="AD59" s="45" t="str">
        <f>IF(AND(tblPointScore[[#This Row],[Now Div 1 A]]&gt;0,tblPointScore[[#This Row],[Now Div 1 B]]&gt;0),"Y","N")</f>
        <v>N</v>
      </c>
      <c r="AE59" s="45" t="str">
        <f ca="1">IF(AND(tblPointScore[[#This Row],[Now Div 2 A]]&gt;0,tblPointScore[[#This Row],[Now Div 2 B]]&gt;0),"Y","N")</f>
        <v>N</v>
      </c>
      <c r="AF59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0" spans="1:32">
      <c r="A60" s="20">
        <f ca="1">CELL("row", A59)-1</f>
        <v>58</v>
      </c>
      <c r="B60" s="43" t="s">
        <v>709</v>
      </c>
      <c r="C60" s="43" t="s">
        <v>684</v>
      </c>
      <c r="D60" s="22" t="str">
        <f>CONCATENATE(tblPointScore[[#This Row],[Name]]," - ",tblPointScore[[#This Row],[Club]])</f>
        <v>Mitchell Isacc - NVC</v>
      </c>
      <c r="E60" s="23">
        <f>IF(ISNA(VLOOKUP(tblPointScore[[#This Row],[Name / Club]],tblGlbn_Div1[[Name / Club]:[Points]],5,FALSE)),0,VLOOKUP(tblPointScore[[#This Row],[Name / Club]],tblGlbn_Div1[[Name / Club]:[Points]],5,FALSE))</f>
        <v>0</v>
      </c>
      <c r="F60" s="23">
        <f>IF(ISNA(VLOOKUP(tblPointScore[[#This Row],[Name / Club]],tblGlbn_Div2[[Name / Club]:[Points]],5,FALSE)),0,VLOOKUP(tblPointScore[[#This Row],[Name / Club]],tblGlbn_Div2[[Name / Club]:[Points]],5,FALSE))</f>
        <v>0</v>
      </c>
      <c r="G60" s="23">
        <f>IF(ISNA(VLOOKUP(tblPointScore[[#This Row],[Name / Club]],tblGlbn_Div1[Name / Club],1,FALSE)),IF(ISNA(VLOOKUP(tblPointScore[[#This Row],[Name / Club]],tblGlbn_Div2[Name / Club],1,FALSE)),0,3),3)</f>
        <v>0</v>
      </c>
      <c r="H60" s="23">
        <f>IF(ISNA(VLOOKUP(tblPointScore[[#This Row],[Name / Club]],tblIll_Div1[[Name / Club]:[Points]],5,FALSE)),0,VLOOKUP(tblPointScore[[#This Row],[Name / Club]],tblIll_Div1[[Name / Club]:[Points]],5,FALSE))</f>
        <v>0</v>
      </c>
      <c r="I60" s="23">
        <f ca="1">IF(ISNA(VLOOKUP(tblPointScore[[#This Row],[Name / Club]],tblIll_Div2[[Name / Club]:[Points]],5,FALSE)),0,VLOOKUP(tblPointScore[[#This Row],[Name / Club]],tblIll_Div2[[Name / Club]:[Points]],5,FALSE))</f>
        <v>1</v>
      </c>
      <c r="J60" s="23">
        <f>IF(ISNA(VLOOKUP(tblPointScore[[#This Row],[Name / Club]],tblIll_Div1[Name / Club],1,FALSE)),IF(ISNA(VLOOKUP(tblPointScore[[#This Row],[Name / Club]],tblIll_Div2[Name / Club],1,FALSE)),0,3),3)</f>
        <v>3</v>
      </c>
      <c r="K60" s="23">
        <f>IF(ISNA(VLOOKUP(tblPointScore[[#This Row],[Name / Club]],tblMac_Div1A[[Name / Club]:[Points]],5,FALSE)),0,VLOOKUP(tblPointScore[[#This Row],[Name / Club]],tblMac_Div1A[[Name / Club]:[Points]],5,FALSE))</f>
        <v>0</v>
      </c>
      <c r="L60" s="23">
        <f>IF(ISNA(VLOOKUP(tblPointScore[[#This Row],[Name / Club]],tblMac_Div1B[[Name / Club]:[Points]],5,FALSE)),0,VLOOKUP(tblPointScore[[#This Row],[Name / Club]],tblMac_Div1B[[Name / Club]:[Points]],5,FALSE))</f>
        <v>0</v>
      </c>
      <c r="M60" s="23">
        <f ca="1">IF(ISNA(VLOOKUP(tblPointScore[[#This Row],[Name / Club]],tblMac_Div2A[[Name / Club]:[Points]],5,FALSE)),0,VLOOKUP(tblPointScore[[#This Row],[Name / Club]],tblMac_Div2A[[Name / Club]:[Points]],5,FALSE))</f>
        <v>0</v>
      </c>
      <c r="N60" s="23">
        <f>IF(ISNA(VLOOKUP(tblPointScore[[#This Row],[Name / Club]],tblMac_Div2B[[Name / Club]:[Points]],5,FALSE)),0,VLOOKUP(tblPointScore[[#This Row],[Name / Club]],tblMac_Div2B[[Name / Club]:[Points]],5,FALSE))</f>
        <v>0</v>
      </c>
      <c r="O60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60" s="23">
        <f>IF(ISNA(VLOOKUP(tblPointScore[[#This Row],[Name / Club]],tblNow_Div1A[[Name / Club]:[Points]],5,FALSE)),0,VLOOKUP(tblPointScore[[#This Row],[Name / Club]],tblNow_Div1A[[Name / Club]:[Points]],5,FALSE))</f>
        <v>0</v>
      </c>
      <c r="Q60" s="23">
        <f>IF(ISNA(VLOOKUP(tblPointScore[[#This Row],[Name / Club]],tblNow_Div1B[[Name / Club]:[Points]],5,FALSE)),0,VLOOKUP(tblPointScore[[#This Row],[Name / Club]],tblNow_Div1B[[Name / Club]:[Points]],5,FALSE))</f>
        <v>0</v>
      </c>
      <c r="R60" s="23">
        <f ca="1">IF(ISNA(VLOOKUP(tblPointScore[[#This Row],[Name / Club]],tblNow_Div2A[[Name / Club]:[Points]],5,FALSE)),0,VLOOKUP(tblPointScore[[#This Row],[Name / Club]],tblNow_Div2A[[Name / Club]:[Points]],5,FALSE))</f>
        <v>0</v>
      </c>
      <c r="S60" s="23">
        <f>IF(ISNA(VLOOKUP(tblPointScore[[#This Row],[Name / Club]],tblNow_Div2B[[Name / Club]:[Points]],5,FALSE)),0,VLOOKUP(tblPointScore[[#This Row],[Name / Club]],tblNow_Div2B[[Name / Club]:[Points]],5,FALSE))</f>
        <v>0</v>
      </c>
      <c r="T60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60" s="23">
        <f>IF(ISNA(VLOOKUP(tblPointScore[[#This Row],[Name / Club]],tblSthn_Div1[[Name / Club]:[Points]],5,FALSE)),0,VLOOKUP(tblPointScore[[#This Row],[Name / Club]],tblSthn_Div1[[Name / Club]:[Points]],5,FALSE))</f>
        <v>0</v>
      </c>
      <c r="V60" s="23">
        <f>IF(ISNA(VLOOKUP(tblPointScore[[#This Row],[Name / Club]],tblSthn_Div2[[Name / Club]:[Points]],5,FALSE)),0,VLOOKUP(tblPointScore[[#This Row],[Name / Club]],tblSthn_Div2[[Name / Club]:[Points]],5,FALSE))</f>
        <v>0</v>
      </c>
      <c r="W60" s="23">
        <f>IF(ISNA(VLOOKUP(tblPointScore[[#This Row],[Name / Club]],tblSthn_Div1[Name / Club],1,FALSE)),IF(ISNA(VLOOKUP(tblPointScore[[#This Row],[Name / Club]],tblSthn_Div2[Name / Club],1,FALSE)),0,3),3)</f>
        <v>0</v>
      </c>
      <c r="X60" s="23">
        <f ca="1">SUM(tblPointScore[[#This Row],[Glbn Div 1]:[Sth H Pts]])</f>
        <v>10</v>
      </c>
      <c r="Y60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0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1</v>
      </c>
      <c r="AA60" s="44" t="str">
        <f ca="1">IF(AND(tblPointScore[[#This Row],[Div 1 Pts]]&gt;0,tblPointScore[[#This Row],[Div 2 Pts]]&gt;0),"Y","N")</f>
        <v>N</v>
      </c>
      <c r="AB60" s="45" t="str">
        <f>IF(AND(tblPointScore[[#This Row],[Mac Div 1 A]]&gt;0,tblPointScore[[#This Row],[Mac Div 1 B]]&gt;0),"Y","N")</f>
        <v>N</v>
      </c>
      <c r="AC60" s="45" t="str">
        <f ca="1">IF(AND(tblPointScore[[#This Row],[Mac Div 2 A]]&gt;0,tblPointScore[[#This Row],[Mac Div 2 B]]&gt;0),"Y","N")</f>
        <v>N</v>
      </c>
      <c r="AD60" s="45" t="str">
        <f>IF(AND(tblPointScore[[#This Row],[Now Div 1 A]]&gt;0,tblPointScore[[#This Row],[Now Div 1 B]]&gt;0),"Y","N")</f>
        <v>N</v>
      </c>
      <c r="AE60" s="45" t="str">
        <f ca="1">IF(AND(tblPointScore[[#This Row],[Now Div 2 A]]&gt;0,tblPointScore[[#This Row],[Now Div 2 B]]&gt;0),"Y","N")</f>
        <v>N</v>
      </c>
      <c r="AF60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1" spans="1:32">
      <c r="A61" s="1">
        <f ca="1">CELL("row", A60)-1</f>
        <v>59</v>
      </c>
      <c r="B61" s="7" t="s">
        <v>284</v>
      </c>
      <c r="C61" s="7" t="s">
        <v>687</v>
      </c>
      <c r="D61" s="4" t="str">
        <f>CONCATENATE(tblPointScore[[#This Row],[Name]]," - ",tblPointScore[[#This Row],[Club]])</f>
        <v>Pearson Gail - JCC</v>
      </c>
      <c r="E61" s="1">
        <f>IF(ISNA(VLOOKUP(tblPointScore[[#This Row],[Name / Club]],tblGlbn_Div1[[Name / Club]:[Points]],5,FALSE)),0,VLOOKUP(tblPointScore[[#This Row],[Name / Club]],tblGlbn_Div1[[Name / Club]:[Points]],5,FALSE))</f>
        <v>0</v>
      </c>
      <c r="F61" s="1">
        <f>IF(ISNA(VLOOKUP(tblPointScore[[#This Row],[Name / Club]],tblGlbn_Div2[[Name / Club]:[Points]],5,FALSE)),0,VLOOKUP(tblPointScore[[#This Row],[Name / Club]],tblGlbn_Div2[[Name / Club]:[Points]],5,FALSE))</f>
        <v>0</v>
      </c>
      <c r="G61" s="1">
        <f>IF(ISNA(VLOOKUP(tblPointScore[[#This Row],[Name / Club]],tblGlbn_Div1[Name / Club],1,FALSE)),IF(ISNA(VLOOKUP(tblPointScore[[#This Row],[Name / Club]],tblGlbn_Div2[Name / Club],1,FALSE)),0,3),3)</f>
        <v>0</v>
      </c>
      <c r="H61" s="1">
        <f>IF(ISNA(VLOOKUP(tblPointScore[[#This Row],[Name / Club]],tblIll_Div1[[Name / Club]:[Points]],5,FALSE)),0,VLOOKUP(tblPointScore[[#This Row],[Name / Club]],tblIll_Div1[[Name / Club]:[Points]],5,FALSE))</f>
        <v>0</v>
      </c>
      <c r="I61" s="1">
        <f ca="1">IF(ISNA(VLOOKUP(tblPointScore[[#This Row],[Name / Club]],tblIll_Div2[[Name / Club]:[Points]],5,FALSE)),0,VLOOKUP(tblPointScore[[#This Row],[Name / Club]],tblIll_Div2[[Name / Club]:[Points]],5,FALSE))</f>
        <v>7</v>
      </c>
      <c r="J61" s="1">
        <f>IF(ISNA(VLOOKUP(tblPointScore[[#This Row],[Name / Club]],tblIll_Div1[Name / Club],1,FALSE)),IF(ISNA(VLOOKUP(tblPointScore[[#This Row],[Name / Club]],tblIll_Div2[Name / Club],1,FALSE)),0,3),3)</f>
        <v>3</v>
      </c>
      <c r="K61" s="1">
        <f>IF(ISNA(VLOOKUP(tblPointScore[[#This Row],[Name / Club]],tblMac_Div1A[[Name / Club]:[Points]],5,FALSE)),0,VLOOKUP(tblPointScore[[#This Row],[Name / Club]],tblMac_Div1A[[Name / Club]:[Points]],5,FALSE))</f>
        <v>0</v>
      </c>
      <c r="L61" s="1">
        <f>IF(ISNA(VLOOKUP(tblPointScore[[#This Row],[Name / Club]],tblMac_Div1B[[Name / Club]:[Points]],5,FALSE)),0,VLOOKUP(tblPointScore[[#This Row],[Name / Club]],tblMac_Div1B[[Name / Club]:[Points]],5,FALSE))</f>
        <v>0</v>
      </c>
      <c r="M61" s="1">
        <f>IF(ISNA(VLOOKUP(tblPointScore[[#This Row],[Name / Club]],tblMac_Div2A[[Name / Club]:[Points]],5,FALSE)),0,VLOOKUP(tblPointScore[[#This Row],[Name / Club]],tblMac_Div2A[[Name / Club]:[Points]],5,FALSE))</f>
        <v>0</v>
      </c>
      <c r="N61" s="1">
        <f>IF(ISNA(VLOOKUP(tblPointScore[[#This Row],[Name / Club]],tblMac_Div2B[[Name / Club]:[Points]],5,FALSE)),0,VLOOKUP(tblPointScore[[#This Row],[Name / Club]],tblMac_Div2B[[Name / Club]:[Points]],5,FALSE))</f>
        <v>0</v>
      </c>
      <c r="O6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1" s="1">
        <f>IF(ISNA(VLOOKUP(tblPointScore[[#This Row],[Name / Club]],tblNow_Div1A[[Name / Club]:[Points]],5,FALSE)),0,VLOOKUP(tblPointScore[[#This Row],[Name / Club]],tblNow_Div1A[[Name / Club]:[Points]],5,FALSE))</f>
        <v>0</v>
      </c>
      <c r="Q61" s="1">
        <f>IF(ISNA(VLOOKUP(tblPointScore[[#This Row],[Name / Club]],tblNow_Div1B[[Name / Club]:[Points]],5,FALSE)),0,VLOOKUP(tblPointScore[[#This Row],[Name / Club]],tblNow_Div1B[[Name / Club]:[Points]],5,FALSE))</f>
        <v>0</v>
      </c>
      <c r="R61" s="1">
        <f>IF(ISNA(VLOOKUP(tblPointScore[[#This Row],[Name / Club]],tblNow_Div2A[[Name / Club]:[Points]],5,FALSE)),0,VLOOKUP(tblPointScore[[#This Row],[Name / Club]],tblNow_Div2A[[Name / Club]:[Points]],5,FALSE))</f>
        <v>0</v>
      </c>
      <c r="S61" s="1">
        <f>IF(ISNA(VLOOKUP(tblPointScore[[#This Row],[Name / Club]],tblNow_Div2B[[Name / Club]:[Points]],5,FALSE)),0,VLOOKUP(tblPointScore[[#This Row],[Name / Club]],tblNow_Div2B[[Name / Club]:[Points]],5,FALSE))</f>
        <v>0</v>
      </c>
      <c r="T6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1" s="1">
        <f>IF(ISNA(VLOOKUP(tblPointScore[[#This Row],[Name / Club]],tblSthn_Div1[[Name / Club]:[Points]],5,FALSE)),0,VLOOKUP(tblPointScore[[#This Row],[Name / Club]],tblSthn_Div1[[Name / Club]:[Points]],5,FALSE))</f>
        <v>0</v>
      </c>
      <c r="V61" s="1">
        <f>IF(ISNA(VLOOKUP(tblPointScore[[#This Row],[Name / Club]],tblSthn_Div2[[Name / Club]:[Points]],5,FALSE)),0,VLOOKUP(tblPointScore[[#This Row],[Name / Club]],tblSthn_Div2[[Name / Club]:[Points]],5,FALSE))</f>
        <v>0</v>
      </c>
      <c r="W61" s="1">
        <f>IF(ISNA(VLOOKUP(tblPointScore[[#This Row],[Name / Club]],tblSthn_Div1[Name / Club],1,FALSE)),IF(ISNA(VLOOKUP(tblPointScore[[#This Row],[Name / Club]],tblSthn_Div2[Name / Club],1,FALSE)),0,3),3)</f>
        <v>0</v>
      </c>
      <c r="X61" s="1">
        <f ca="1">SUM(tblPointScore[[#This Row],[Glbn Div 1]:[Sth H Pts]])</f>
        <v>10</v>
      </c>
      <c r="Y6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1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7</v>
      </c>
      <c r="AA61" s="38" t="str">
        <f ca="1">IF(AND(tblPointScore[[#This Row],[Div 1 Pts]]&gt;0,tblPointScore[[#This Row],[Div 2 Pts]]&gt;0),"Y","N")</f>
        <v>N</v>
      </c>
      <c r="AB61" s="35" t="str">
        <f>IF(AND(tblPointScore[[#This Row],[Mac Div 1 A]]&gt;0,tblPointScore[[#This Row],[Mac Div 1 B]]&gt;0),"Y","N")</f>
        <v>N</v>
      </c>
      <c r="AC61" s="35" t="str">
        <f>IF(AND(tblPointScore[[#This Row],[Mac Div 2 A]]&gt;0,tblPointScore[[#This Row],[Mac Div 2 B]]&gt;0),"Y","N")</f>
        <v>N</v>
      </c>
      <c r="AD61" s="35" t="str">
        <f>IF(AND(tblPointScore[[#This Row],[Now Div 1 A]]&gt;0,tblPointScore[[#This Row],[Now Div 1 B]]&gt;0),"Y","N")</f>
        <v>N</v>
      </c>
      <c r="AE61" s="35" t="str">
        <f>IF(AND(tblPointScore[[#This Row],[Now Div 2 A]]&gt;0,tblPointScore[[#This Row],[Now Div 2 B]]&gt;0),"Y","N")</f>
        <v>N</v>
      </c>
      <c r="AF61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2" spans="1:32">
      <c r="A62" s="1">
        <f ca="1">CELL("row", A61)-1</f>
        <v>60</v>
      </c>
      <c r="B62" s="7" t="s">
        <v>394</v>
      </c>
      <c r="C62" s="7" t="s">
        <v>685</v>
      </c>
      <c r="D62" s="4" t="str">
        <f>CONCATENATE(tblPointScore[[#This Row],[Name]]," - ",tblPointScore[[#This Row],[Club]])</f>
        <v>Raymond Dave - ICC</v>
      </c>
      <c r="E62" s="1">
        <f ca="1">IF(ISNA(VLOOKUP(tblPointScore[[#This Row],[Name / Club]],tblGlbn_Div1[[Name / Club]:[Points]],5,FALSE)),0,VLOOKUP(tblPointScore[[#This Row],[Name / Club]],tblGlbn_Div1[[Name / Club]:[Points]],5,FALSE))</f>
        <v>4</v>
      </c>
      <c r="F62" s="9">
        <f>IF(ISNA(VLOOKUP(tblPointScore[[#This Row],[Name / Club]],tblGlbn_Div2[[Name / Club]:[Points]],5,FALSE)),0,VLOOKUP(tblPointScore[[#This Row],[Name / Club]],tblGlbn_Div2[[Name / Club]:[Points]],5,FALSE))</f>
        <v>0</v>
      </c>
      <c r="G62" s="9">
        <f>IF(ISNA(VLOOKUP(tblPointScore[[#This Row],[Name / Club]],tblGlbn_Div1[Name / Club],1,FALSE)),IF(ISNA(VLOOKUP(tblPointScore[[#This Row],[Name / Club]],tblGlbn_Div2[Name / Club],1,FALSE)),0,3),3)</f>
        <v>3</v>
      </c>
      <c r="H62" s="1">
        <f ca="1">IF(ISNA(VLOOKUP(tblPointScore[[#This Row],[Name / Club]],tblIll_Div1[[Name / Club]:[Points]],5,FALSE)),0,VLOOKUP(tblPointScore[[#This Row],[Name / Club]],tblIll_Div1[[Name / Club]:[Points]],5,FALSE))</f>
        <v>0</v>
      </c>
      <c r="I62" s="1">
        <f>IF(ISNA(VLOOKUP(tblPointScore[[#This Row],[Name / Club]],tblIll_Div2[[Name / Club]:[Points]],5,FALSE)),0,VLOOKUP(tblPointScore[[#This Row],[Name / Club]],tblIll_Div2[[Name / Club]:[Points]],5,FALSE))</f>
        <v>0</v>
      </c>
      <c r="J62" s="1">
        <f>IF(ISNA(VLOOKUP(tblPointScore[[#This Row],[Name / Club]],tblIll_Div1[Name / Club],1,FALSE)),IF(ISNA(VLOOKUP(tblPointScore[[#This Row],[Name / Club]],tblIll_Div2[Name / Club],1,FALSE)),0,3),3)</f>
        <v>3</v>
      </c>
      <c r="K62" s="1">
        <f>IF(ISNA(VLOOKUP(tblPointScore[[#This Row],[Name / Club]],tblMac_Div1A[[Name / Club]:[Points]],5,FALSE)),0,VLOOKUP(tblPointScore[[#This Row],[Name / Club]],tblMac_Div1A[[Name / Club]:[Points]],5,FALSE))</f>
        <v>0</v>
      </c>
      <c r="L62" s="1">
        <f>IF(ISNA(VLOOKUP(tblPointScore[[#This Row],[Name / Club]],tblMac_Div1B[[Name / Club]:[Points]],5,FALSE)),0,VLOOKUP(tblPointScore[[#This Row],[Name / Club]],tblMac_Div1B[[Name / Club]:[Points]],5,FALSE))</f>
        <v>0</v>
      </c>
      <c r="M62" s="1">
        <f>IF(ISNA(VLOOKUP(tblPointScore[[#This Row],[Name / Club]],tblMac_Div2A[[Name / Club]:[Points]],5,FALSE)),0,VLOOKUP(tblPointScore[[#This Row],[Name / Club]],tblMac_Div2A[[Name / Club]:[Points]],5,FALSE))</f>
        <v>0</v>
      </c>
      <c r="N62" s="1">
        <f>IF(ISNA(VLOOKUP(tblPointScore[[#This Row],[Name / Club]],tblMac_Div2B[[Name / Club]:[Points]],5,FALSE)),0,VLOOKUP(tblPointScore[[#This Row],[Name / Club]],tblMac_Div2B[[Name / Club]:[Points]],5,FALSE))</f>
        <v>0</v>
      </c>
      <c r="O6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2" s="1">
        <f>IF(ISNA(VLOOKUP(tblPointScore[[#This Row],[Name / Club]],tblNow_Div1A[[Name / Club]:[Points]],5,FALSE)),0,VLOOKUP(tblPointScore[[#This Row],[Name / Club]],tblNow_Div1A[[Name / Club]:[Points]],5,FALSE))</f>
        <v>0</v>
      </c>
      <c r="Q62" s="1">
        <f>IF(ISNA(VLOOKUP(tblPointScore[[#This Row],[Name / Club]],tblNow_Div1B[[Name / Club]:[Points]],5,FALSE)),0,VLOOKUP(tblPointScore[[#This Row],[Name / Club]],tblNow_Div1B[[Name / Club]:[Points]],5,FALSE))</f>
        <v>0</v>
      </c>
      <c r="R62" s="1">
        <f>IF(ISNA(VLOOKUP(tblPointScore[[#This Row],[Name / Club]],tblNow_Div2A[[Name / Club]:[Points]],5,FALSE)),0,VLOOKUP(tblPointScore[[#This Row],[Name / Club]],tblNow_Div2A[[Name / Club]:[Points]],5,FALSE))</f>
        <v>0</v>
      </c>
      <c r="S62" s="1">
        <f>IF(ISNA(VLOOKUP(tblPointScore[[#This Row],[Name / Club]],tblNow_Div2B[[Name / Club]:[Points]],5,FALSE)),0,VLOOKUP(tblPointScore[[#This Row],[Name / Club]],tblNow_Div2B[[Name / Club]:[Points]],5,FALSE))</f>
        <v>0</v>
      </c>
      <c r="T6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2" s="1">
        <f>IF(ISNA(VLOOKUP(tblPointScore[[#This Row],[Name / Club]],tblSthn_Div1[[Name / Club]:[Points]],5,FALSE)),0,VLOOKUP(tblPointScore[[#This Row],[Name / Club]],tblSthn_Div1[[Name / Club]:[Points]],5,FALSE))</f>
        <v>0</v>
      </c>
      <c r="V62" s="1">
        <f>IF(ISNA(VLOOKUP(tblPointScore[[#This Row],[Name / Club]],tblSthn_Div2[[Name / Club]:[Points]],5,FALSE)),0,VLOOKUP(tblPointScore[[#This Row],[Name / Club]],tblSthn_Div2[[Name / Club]:[Points]],5,FALSE))</f>
        <v>0</v>
      </c>
      <c r="W62" s="1">
        <f>IF(ISNA(VLOOKUP(tblPointScore[[#This Row],[Name / Club]],tblSthn_Div1[Name / Club],1,FALSE)),IF(ISNA(VLOOKUP(tblPointScore[[#This Row],[Name / Club]],tblSthn_Div2[Name / Club],1,FALSE)),0,3),3)</f>
        <v>0</v>
      </c>
      <c r="X62" s="9">
        <f ca="1">SUM(tblPointScore[[#This Row],[Glbn Div 1]:[Sth H Pts]])</f>
        <v>10</v>
      </c>
      <c r="Y62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4</v>
      </c>
      <c r="Z6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2" s="38" t="str">
        <f ca="1">IF(AND(tblPointScore[[#This Row],[Div 1 Pts]]&gt;0,tblPointScore[[#This Row],[Div 2 Pts]]&gt;0),"Y","N")</f>
        <v>N</v>
      </c>
      <c r="AB62" s="35" t="str">
        <f>IF(AND(tblPointScore[[#This Row],[Mac Div 1 A]]&gt;0,tblPointScore[[#This Row],[Mac Div 1 B]]&gt;0),"Y","N")</f>
        <v>N</v>
      </c>
      <c r="AC62" s="35" t="str">
        <f>IF(AND(tblPointScore[[#This Row],[Mac Div 2 A]]&gt;0,tblPointScore[[#This Row],[Mac Div 2 B]]&gt;0),"Y","N")</f>
        <v>N</v>
      </c>
      <c r="AD62" s="35" t="str">
        <f>IF(AND(tblPointScore[[#This Row],[Now Div 1 A]]&gt;0,tblPointScore[[#This Row],[Now Div 1 B]]&gt;0),"Y","N")</f>
        <v>N</v>
      </c>
      <c r="AE62" s="35" t="str">
        <f>IF(AND(tblPointScore[[#This Row],[Now Div 2 A]]&gt;0,tblPointScore[[#This Row],[Now Div 2 B]]&gt;0),"Y","N")</f>
        <v>N</v>
      </c>
      <c r="AF62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3" spans="1:32">
      <c r="A63" s="20">
        <f ca="1">CELL("row", A62)-1</f>
        <v>61</v>
      </c>
      <c r="B63" s="48" t="s">
        <v>636</v>
      </c>
      <c r="C63" s="48" t="s">
        <v>684</v>
      </c>
      <c r="D63" s="22" t="str">
        <f>CONCATENATE(tblPointScore[[#This Row],[Name]]," - ",tblPointScore[[#This Row],[Club]])</f>
        <v>Gendek Steve - NVC</v>
      </c>
      <c r="E63" s="23">
        <f>IF(ISNA(VLOOKUP(tblPointScore[[#This Row],[Name / Club]],tblGlbn_Div1[[Name / Club]:[Points]],5,FALSE)),0,VLOOKUP(tblPointScore[[#This Row],[Name / Club]],tblGlbn_Div1[[Name / Club]:[Points]],5,FALSE))</f>
        <v>0</v>
      </c>
      <c r="F63" s="23">
        <f>IF(ISNA(VLOOKUP(tblPointScore[[#This Row],[Name / Club]],tblGlbn_Div2[[Name / Club]:[Points]],5,FALSE)),0,VLOOKUP(tblPointScore[[#This Row],[Name / Club]],tblGlbn_Div2[[Name / Club]:[Points]],5,FALSE))</f>
        <v>0</v>
      </c>
      <c r="G63" s="23">
        <f>IF(ISNA(VLOOKUP(tblPointScore[[#This Row],[Name / Club]],tblGlbn_Div1[Name / Club],1,FALSE)),IF(ISNA(VLOOKUP(tblPointScore[[#This Row],[Name / Club]],tblGlbn_Div2[Name / Club],1,FALSE)),0,3),3)</f>
        <v>0</v>
      </c>
      <c r="H63" s="23">
        <f>IF(ISNA(VLOOKUP(tblPointScore[[#This Row],[Name / Club]],tblIll_Div1[[Name / Club]:[Points]],5,FALSE)),0,VLOOKUP(tblPointScore[[#This Row],[Name / Club]],tblIll_Div1[[Name / Club]:[Points]],5,FALSE))</f>
        <v>0</v>
      </c>
      <c r="I63" s="23">
        <f>IF(ISNA(VLOOKUP(tblPointScore[[#This Row],[Name / Club]],tblIll_Div2[[Name / Club]:[Points]],5,FALSE)),0,VLOOKUP(tblPointScore[[#This Row],[Name / Club]],tblIll_Div2[[Name / Club]:[Points]],5,FALSE))</f>
        <v>0</v>
      </c>
      <c r="J63" s="23">
        <f>IF(ISNA(VLOOKUP(tblPointScore[[#This Row],[Name / Club]],tblIll_Div1[Name / Club],1,FALSE)),IF(ISNA(VLOOKUP(tblPointScore[[#This Row],[Name / Club]],tblIll_Div2[Name / Club],1,FALSE)),0,3),3)</f>
        <v>0</v>
      </c>
      <c r="K63" s="23">
        <f>IF(ISNA(VLOOKUP(tblPointScore[[#This Row],[Name / Club]],tblMac_Div1A[[Name / Club]:[Points]],5,FALSE)),0,VLOOKUP(tblPointScore[[#This Row],[Name / Club]],tblMac_Div1A[[Name / Club]:[Points]],5,FALSE))</f>
        <v>0</v>
      </c>
      <c r="L63" s="23">
        <f>IF(ISNA(VLOOKUP(tblPointScore[[#This Row],[Name / Club]],tblMac_Div1B[[Name / Club]:[Points]],5,FALSE)),0,VLOOKUP(tblPointScore[[#This Row],[Name / Club]],tblMac_Div1B[[Name / Club]:[Points]],5,FALSE))</f>
        <v>0</v>
      </c>
      <c r="M63" s="23">
        <f>IF(ISNA(VLOOKUP(tblPointScore[[#This Row],[Name / Club]],tblMac_Div2A[[Name / Club]:[Points]],5,FALSE)),0,VLOOKUP(tblPointScore[[#This Row],[Name / Club]],tblMac_Div2A[[Name / Club]:[Points]],5,FALSE))</f>
        <v>0</v>
      </c>
      <c r="N63" s="23">
        <f>IF(ISNA(VLOOKUP(tblPointScore[[#This Row],[Name / Club]],tblMac_Div2B[[Name / Club]:[Points]],5,FALSE)),0,VLOOKUP(tblPointScore[[#This Row],[Name / Club]],tblMac_Div2B[[Name / Club]:[Points]],5,FALSE))</f>
        <v>0</v>
      </c>
      <c r="O63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3" s="23">
        <f>IF(ISNA(VLOOKUP(tblPointScore[[#This Row],[Name / Club]],tblNow_Div1A[[Name / Club]:[Points]],5,FALSE)),0,VLOOKUP(tblPointScore[[#This Row],[Name / Club]],tblNow_Div1A[[Name / Club]:[Points]],5,FALSE))</f>
        <v>0</v>
      </c>
      <c r="Q63" s="23">
        <f ca="1">IF(ISNA(VLOOKUP(tblPointScore[[#This Row],[Name / Club]],tblNow_Div1B[[Name / Club]:[Points]],5,FALSE)),0,VLOOKUP(tblPointScore[[#This Row],[Name / Club]],tblNow_Div1B[[Name / Club]:[Points]],5,FALSE))</f>
        <v>6</v>
      </c>
      <c r="R63" s="23">
        <f>IF(ISNA(VLOOKUP(tblPointScore[[#This Row],[Name / Club]],tblNow_Div2A[[Name / Club]:[Points]],5,FALSE)),0,VLOOKUP(tblPointScore[[#This Row],[Name / Club]],tblNow_Div2A[[Name / Club]:[Points]],5,FALSE))</f>
        <v>0</v>
      </c>
      <c r="S63" s="23">
        <f>IF(ISNA(VLOOKUP(tblPointScore[[#This Row],[Name / Club]],tblNow_Div2B[[Name / Club]:[Points]],5,FALSE)),0,VLOOKUP(tblPointScore[[#This Row],[Name / Club]],tblNow_Div2B[[Name / Club]:[Points]],5,FALSE))</f>
        <v>0</v>
      </c>
      <c r="T63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63" s="23">
        <f>IF(ISNA(VLOOKUP(tblPointScore[[#This Row],[Name / Club]],tblSthn_Div1[[Name / Club]:[Points]],5,FALSE)),0,VLOOKUP(tblPointScore[[#This Row],[Name / Club]],tblSthn_Div1[[Name / Club]:[Points]],5,FALSE))</f>
        <v>0</v>
      </c>
      <c r="V63" s="23">
        <f>IF(ISNA(VLOOKUP(tblPointScore[[#This Row],[Name / Club]],tblSthn_Div2[[Name / Club]:[Points]],5,FALSE)),0,VLOOKUP(tblPointScore[[#This Row],[Name / Club]],tblSthn_Div2[[Name / Club]:[Points]],5,FALSE))</f>
        <v>0</v>
      </c>
      <c r="W63" s="23">
        <f>IF(ISNA(VLOOKUP(tblPointScore[[#This Row],[Name / Club]],tblSthn_Div1[Name / Club],1,FALSE)),IF(ISNA(VLOOKUP(tblPointScore[[#This Row],[Name / Club]],tblSthn_Div2[Name / Club],1,FALSE)),0,3),3)</f>
        <v>0</v>
      </c>
      <c r="X63" s="23">
        <f ca="1">SUM(tblPointScore[[#This Row],[Glbn Div 1]:[Sth H Pts]])</f>
        <v>9</v>
      </c>
      <c r="Y63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6</v>
      </c>
      <c r="Z63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3" s="44" t="str">
        <f ca="1">IF(AND(tblPointScore[[#This Row],[Div 1 Pts]]&gt;0,tblPointScore[[#This Row],[Div 2 Pts]]&gt;0),"Y","N")</f>
        <v>N</v>
      </c>
      <c r="AB63" s="45" t="str">
        <f>IF(AND(tblPointScore[[#This Row],[Mac Div 1 A]]&gt;0,tblPointScore[[#This Row],[Mac Div 1 B]]&gt;0),"Y","N")</f>
        <v>N</v>
      </c>
      <c r="AC63" s="45" t="str">
        <f>IF(AND(tblPointScore[[#This Row],[Mac Div 2 A]]&gt;0,tblPointScore[[#This Row],[Mac Div 2 B]]&gt;0),"Y","N")</f>
        <v>N</v>
      </c>
      <c r="AD63" s="45" t="str">
        <f ca="1">IF(AND(tblPointScore[[#This Row],[Now Div 1 A]]&gt;0,tblPointScore[[#This Row],[Now Div 1 B]]&gt;0),"Y","N")</f>
        <v>N</v>
      </c>
      <c r="AE63" s="45" t="str">
        <f>IF(AND(tblPointScore[[#This Row],[Now Div 2 A]]&gt;0,tblPointScore[[#This Row],[Now Div 2 B]]&gt;0),"Y","N")</f>
        <v>N</v>
      </c>
      <c r="AF63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4" spans="1:32">
      <c r="A64" s="20">
        <f ca="1">CELL("row", A63)-1</f>
        <v>62</v>
      </c>
      <c r="B64" s="43" t="s">
        <v>690</v>
      </c>
      <c r="C64" s="43" t="s">
        <v>683</v>
      </c>
      <c r="D64" s="22" t="str">
        <f>CONCATENATE(tblPointScore[[#This Row],[Name]]," - ",tblPointScore[[#This Row],[Club]])</f>
        <v>Butcher Cameron - SHCC</v>
      </c>
      <c r="E64" s="23">
        <f ca="1">IF(ISNA(VLOOKUP(tblPointScore[[#This Row],[Name / Club]],tblGlbn_Div1[[Name / Club]:[Points]],5,FALSE)),0,VLOOKUP(tblPointScore[[#This Row],[Name / Club]],tblGlbn_Div1[[Name / Club]:[Points]],5,FALSE))</f>
        <v>2</v>
      </c>
      <c r="F64" s="23">
        <f>IF(ISNA(VLOOKUP(tblPointScore[[#This Row],[Name / Club]],tblGlbn_Div2[[Name / Club]:[Points]],5,FALSE)),0,VLOOKUP(tblPointScore[[#This Row],[Name / Club]],tblGlbn_Div2[[Name / Club]:[Points]],5,FALSE))</f>
        <v>0</v>
      </c>
      <c r="G64" s="23">
        <f>IF(ISNA(VLOOKUP(tblPointScore[[#This Row],[Name / Club]],tblGlbn_Div1[Name / Club],1,FALSE)),IF(ISNA(VLOOKUP(tblPointScore[[#This Row],[Name / Club]],tblGlbn_Div2[Name / Club],1,FALSE)),0,3),3)</f>
        <v>3</v>
      </c>
      <c r="H64" s="23">
        <f ca="1">IF(ISNA(VLOOKUP(tblPointScore[[#This Row],[Name / Club]],tblIll_Div1[[Name / Club]:[Points]],5,FALSE)),0,VLOOKUP(tblPointScore[[#This Row],[Name / Club]],tblIll_Div1[[Name / Club]:[Points]],5,FALSE))</f>
        <v>0</v>
      </c>
      <c r="I64" s="23">
        <f>IF(ISNA(VLOOKUP(tblPointScore[[#This Row],[Name / Club]],tblIll_Div2[[Name / Club]:[Points]],5,FALSE)),0,VLOOKUP(tblPointScore[[#This Row],[Name / Club]],tblIll_Div2[[Name / Club]:[Points]],5,FALSE))</f>
        <v>0</v>
      </c>
      <c r="J64" s="23">
        <f>IF(ISNA(VLOOKUP(tblPointScore[[#This Row],[Name / Club]],tblIll_Div1[Name / Club],1,FALSE)),IF(ISNA(VLOOKUP(tblPointScore[[#This Row],[Name / Club]],tblIll_Div2[Name / Club],1,FALSE)),0,3),3)</f>
        <v>3</v>
      </c>
      <c r="K64" s="23">
        <f>IF(ISNA(VLOOKUP(tblPointScore[[#This Row],[Name / Club]],tblMac_Div1A[[Name / Club]:[Points]],5,FALSE)),0,VLOOKUP(tblPointScore[[#This Row],[Name / Club]],tblMac_Div1A[[Name / Club]:[Points]],5,FALSE))</f>
        <v>0</v>
      </c>
      <c r="L64" s="23">
        <f>IF(ISNA(VLOOKUP(tblPointScore[[#This Row],[Name / Club]],tblMac_Div1B[[Name / Club]:[Points]],5,FALSE)),0,VLOOKUP(tblPointScore[[#This Row],[Name / Club]],tblMac_Div1B[[Name / Club]:[Points]],5,FALSE))</f>
        <v>0</v>
      </c>
      <c r="M64" s="23">
        <f>IF(ISNA(VLOOKUP(tblPointScore[[#This Row],[Name / Club]],tblMac_Div2A[[Name / Club]:[Points]],5,FALSE)),0,VLOOKUP(tblPointScore[[#This Row],[Name / Club]],tblMac_Div2A[[Name / Club]:[Points]],5,FALSE))</f>
        <v>0</v>
      </c>
      <c r="N64" s="23">
        <f>IF(ISNA(VLOOKUP(tblPointScore[[#This Row],[Name / Club]],tblMac_Div2B[[Name / Club]:[Points]],5,FALSE)),0,VLOOKUP(tblPointScore[[#This Row],[Name / Club]],tblMac_Div2B[[Name / Club]:[Points]],5,FALSE))</f>
        <v>0</v>
      </c>
      <c r="O64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4" s="23">
        <f>IF(ISNA(VLOOKUP(tblPointScore[[#This Row],[Name / Club]],tblNow_Div1A[[Name / Club]:[Points]],5,FALSE)),0,VLOOKUP(tblPointScore[[#This Row],[Name / Club]],tblNow_Div1A[[Name / Club]:[Points]],5,FALSE))</f>
        <v>0</v>
      </c>
      <c r="Q64" s="23">
        <f>IF(ISNA(VLOOKUP(tblPointScore[[#This Row],[Name / Club]],tblNow_Div1B[[Name / Club]:[Points]],5,FALSE)),0,VLOOKUP(tblPointScore[[#This Row],[Name / Club]],tblNow_Div1B[[Name / Club]:[Points]],5,FALSE))</f>
        <v>0</v>
      </c>
      <c r="R64" s="23">
        <f>IF(ISNA(VLOOKUP(tblPointScore[[#This Row],[Name / Club]],tblNow_Div2A[[Name / Club]:[Points]],5,FALSE)),0,VLOOKUP(tblPointScore[[#This Row],[Name / Club]],tblNow_Div2A[[Name / Club]:[Points]],5,FALSE))</f>
        <v>0</v>
      </c>
      <c r="S64" s="23">
        <f>IF(ISNA(VLOOKUP(tblPointScore[[#This Row],[Name / Club]],tblNow_Div2B[[Name / Club]:[Points]],5,FALSE)),0,VLOOKUP(tblPointScore[[#This Row],[Name / Club]],tblNow_Div2B[[Name / Club]:[Points]],5,FALSE))</f>
        <v>0</v>
      </c>
      <c r="T64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4" s="23">
        <f>IF(ISNA(VLOOKUP(tblPointScore[[#This Row],[Name / Club]],tblSthn_Div1[[Name / Club]:[Points]],5,FALSE)),0,VLOOKUP(tblPointScore[[#This Row],[Name / Club]],tblSthn_Div1[[Name / Club]:[Points]],5,FALSE))</f>
        <v>0</v>
      </c>
      <c r="V64" s="23">
        <f>IF(ISNA(VLOOKUP(tblPointScore[[#This Row],[Name / Club]],tblSthn_Div2[[Name / Club]:[Points]],5,FALSE)),0,VLOOKUP(tblPointScore[[#This Row],[Name / Club]],tblSthn_Div2[[Name / Club]:[Points]],5,FALSE))</f>
        <v>0</v>
      </c>
      <c r="W64" s="23">
        <f>IF(ISNA(VLOOKUP(tblPointScore[[#This Row],[Name / Club]],tblSthn_Div1[Name / Club],1,FALSE)),IF(ISNA(VLOOKUP(tblPointScore[[#This Row],[Name / Club]],tblSthn_Div2[Name / Club],1,FALSE)),0,3),3)</f>
        <v>0</v>
      </c>
      <c r="X64" s="23">
        <f ca="1">SUM(tblPointScore[[#This Row],[Glbn Div 1]:[Sth H Pts]])</f>
        <v>8</v>
      </c>
      <c r="Y64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2</v>
      </c>
      <c r="Z64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4" s="44" t="str">
        <f ca="1">IF(AND(tblPointScore[[#This Row],[Div 1 Pts]]&gt;0,tblPointScore[[#This Row],[Div 2 Pts]]&gt;0),"Y","N")</f>
        <v>N</v>
      </c>
      <c r="AB64" s="45" t="str">
        <f>IF(AND(tblPointScore[[#This Row],[Mac Div 1 A]]&gt;0,tblPointScore[[#This Row],[Mac Div 1 B]]&gt;0),"Y","N")</f>
        <v>N</v>
      </c>
      <c r="AC64" s="45" t="str">
        <f>IF(AND(tblPointScore[[#This Row],[Mac Div 2 A]]&gt;0,tblPointScore[[#This Row],[Mac Div 2 B]]&gt;0),"Y","N")</f>
        <v>N</v>
      </c>
      <c r="AD64" s="45" t="str">
        <f>IF(AND(tblPointScore[[#This Row],[Now Div 1 A]]&gt;0,tblPointScore[[#This Row],[Now Div 1 B]]&gt;0),"Y","N")</f>
        <v>N</v>
      </c>
      <c r="AE64" s="45" t="str">
        <f>IF(AND(tblPointScore[[#This Row],[Now Div 2 A]]&gt;0,tblPointScore[[#This Row],[Now Div 2 B]]&gt;0),"Y","N")</f>
        <v>N</v>
      </c>
      <c r="AF64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5" spans="1:32">
      <c r="A65" s="20">
        <f ca="1">CELL("row", A64)-1</f>
        <v>63</v>
      </c>
      <c r="B65" s="48" t="s">
        <v>715</v>
      </c>
      <c r="C65" s="49" t="s">
        <v>684</v>
      </c>
      <c r="D65" s="22" t="str">
        <f>CONCATENATE(tblPointScore[[#This Row],[Name]]," - ",tblPointScore[[#This Row],[Club]])</f>
        <v>Crump Nathan - NVC</v>
      </c>
      <c r="E65" s="23">
        <f>IF(ISNA(VLOOKUP(tblPointScore[[#This Row],[Name / Club]],tblGlbn_Div1[[Name / Club]:[Points]],5,FALSE)),0,VLOOKUP(tblPointScore[[#This Row],[Name / Club]],tblGlbn_Div1[[Name / Club]:[Points]],5,FALSE))</f>
        <v>0</v>
      </c>
      <c r="F65" s="23">
        <f>IF(ISNA(VLOOKUP(tblPointScore[[#This Row],[Name / Club]],tblGlbn_Div2[[Name / Club]:[Points]],5,FALSE)),0,VLOOKUP(tblPointScore[[#This Row],[Name / Club]],tblGlbn_Div2[[Name / Club]:[Points]],5,FALSE))</f>
        <v>0</v>
      </c>
      <c r="G65" s="23">
        <f>IF(ISNA(VLOOKUP(tblPointScore[[#This Row],[Name / Club]],tblGlbn_Div1[Name / Club],1,FALSE)),IF(ISNA(VLOOKUP(tblPointScore[[#This Row],[Name / Club]],tblGlbn_Div2[Name / Club],1,FALSE)),0,3),3)</f>
        <v>0</v>
      </c>
      <c r="H65" s="23">
        <f>IF(ISNA(VLOOKUP(tblPointScore[[#This Row],[Name / Club]],tblIll_Div1[[Name / Club]:[Points]],5,FALSE)),0,VLOOKUP(tblPointScore[[#This Row],[Name / Club]],tblIll_Div1[[Name / Club]:[Points]],5,FALSE))</f>
        <v>0</v>
      </c>
      <c r="I65" s="23">
        <f>IF(ISNA(VLOOKUP(tblPointScore[[#This Row],[Name / Club]],tblIll_Div2[[Name / Club]:[Points]],5,FALSE)),0,VLOOKUP(tblPointScore[[#This Row],[Name / Club]],tblIll_Div2[[Name / Club]:[Points]],5,FALSE))</f>
        <v>0</v>
      </c>
      <c r="J65" s="23">
        <f>IF(ISNA(VLOOKUP(tblPointScore[[#This Row],[Name / Club]],tblIll_Div1[Name / Club],1,FALSE)),IF(ISNA(VLOOKUP(tblPointScore[[#This Row],[Name / Club]],tblIll_Div2[Name / Club],1,FALSE)),0,3),3)</f>
        <v>0</v>
      </c>
      <c r="K65" s="23">
        <f>IF(ISNA(VLOOKUP(tblPointScore[[#This Row],[Name / Club]],tblMac_Div1A[[Name / Club]:[Points]],5,FALSE)),0,VLOOKUP(tblPointScore[[#This Row],[Name / Club]],tblMac_Div1A[[Name / Club]:[Points]],5,FALSE))</f>
        <v>0</v>
      </c>
      <c r="L65" s="23">
        <f>IF(ISNA(VLOOKUP(tblPointScore[[#This Row],[Name / Club]],tblMac_Div1B[[Name / Club]:[Points]],5,FALSE)),0,VLOOKUP(tblPointScore[[#This Row],[Name / Club]],tblMac_Div1B[[Name / Club]:[Points]],5,FALSE))</f>
        <v>0</v>
      </c>
      <c r="M65" s="23">
        <f>IF(ISNA(VLOOKUP(tblPointScore[[#This Row],[Name / Club]],tblMac_Div2A[[Name / Club]:[Points]],5,FALSE)),0,VLOOKUP(tblPointScore[[#This Row],[Name / Club]],tblMac_Div2A[[Name / Club]:[Points]],5,FALSE))</f>
        <v>0</v>
      </c>
      <c r="N65" s="23">
        <f>IF(ISNA(VLOOKUP(tblPointScore[[#This Row],[Name / Club]],tblMac_Div2B[[Name / Club]:[Points]],5,FALSE)),0,VLOOKUP(tblPointScore[[#This Row],[Name / Club]],tblMac_Div2B[[Name / Club]:[Points]],5,FALSE))</f>
        <v>0</v>
      </c>
      <c r="O65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5" s="23">
        <f>IF(ISNA(VLOOKUP(tblPointScore[[#This Row],[Name / Club]],tblNow_Div1A[[Name / Club]:[Points]],5,FALSE)),0,VLOOKUP(tblPointScore[[#This Row],[Name / Club]],tblNow_Div1A[[Name / Club]:[Points]],5,FALSE))</f>
        <v>0</v>
      </c>
      <c r="Q65" s="23">
        <f ca="1">IF(ISNA(VLOOKUP(tblPointScore[[#This Row],[Name / Club]],tblNow_Div1B[[Name / Club]:[Points]],5,FALSE)),0,VLOOKUP(tblPointScore[[#This Row],[Name / Club]],tblNow_Div1B[[Name / Club]:[Points]],5,FALSE))</f>
        <v>5</v>
      </c>
      <c r="R65" s="23">
        <f>IF(ISNA(VLOOKUP(tblPointScore[[#This Row],[Name / Club]],tblNow_Div2A[[Name / Club]:[Points]],5,FALSE)),0,VLOOKUP(tblPointScore[[#This Row],[Name / Club]],tblNow_Div2A[[Name / Club]:[Points]],5,FALSE))</f>
        <v>0</v>
      </c>
      <c r="S65" s="23">
        <f>IF(ISNA(VLOOKUP(tblPointScore[[#This Row],[Name / Club]],tblNow_Div2B[[Name / Club]:[Points]],5,FALSE)),0,VLOOKUP(tblPointScore[[#This Row],[Name / Club]],tblNow_Div2B[[Name / Club]:[Points]],5,FALSE))</f>
        <v>0</v>
      </c>
      <c r="T65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65" s="23">
        <f>IF(ISNA(VLOOKUP(tblPointScore[[#This Row],[Name / Club]],tblSthn_Div1[[Name / Club]:[Points]],5,FALSE)),0,VLOOKUP(tblPointScore[[#This Row],[Name / Club]],tblSthn_Div1[[Name / Club]:[Points]],5,FALSE))</f>
        <v>0</v>
      </c>
      <c r="V65" s="23">
        <f>IF(ISNA(VLOOKUP(tblPointScore[[#This Row],[Name / Club]],tblSthn_Div2[[Name / Club]:[Points]],5,FALSE)),0,VLOOKUP(tblPointScore[[#This Row],[Name / Club]],tblSthn_Div2[[Name / Club]:[Points]],5,FALSE))</f>
        <v>0</v>
      </c>
      <c r="W65" s="23">
        <f>IF(ISNA(VLOOKUP(tblPointScore[[#This Row],[Name / Club]],tblSthn_Div1[Name / Club],1,FALSE)),IF(ISNA(VLOOKUP(tblPointScore[[#This Row],[Name / Club]],tblSthn_Div2[Name / Club],1,FALSE)),0,3),3)</f>
        <v>0</v>
      </c>
      <c r="X65" s="23">
        <f ca="1">SUM(tblPointScore[[#This Row],[Glbn Div 1]:[Sth H Pts]])</f>
        <v>8</v>
      </c>
      <c r="Y65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5</v>
      </c>
      <c r="Z65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5" s="44" t="str">
        <f ca="1">IF(AND(tblPointScore[[#This Row],[Div 1 Pts]]&gt;0,tblPointScore[[#This Row],[Div 2 Pts]]&gt;0),"Y","N")</f>
        <v>N</v>
      </c>
      <c r="AB65" s="45" t="str">
        <f>IF(AND(tblPointScore[[#This Row],[Mac Div 1 A]]&gt;0,tblPointScore[[#This Row],[Mac Div 1 B]]&gt;0),"Y","N")</f>
        <v>N</v>
      </c>
      <c r="AC65" s="45" t="str">
        <f>IF(AND(tblPointScore[[#This Row],[Mac Div 2 A]]&gt;0,tblPointScore[[#This Row],[Mac Div 2 B]]&gt;0),"Y","N")</f>
        <v>N</v>
      </c>
      <c r="AD65" s="45" t="str">
        <f ca="1">IF(AND(tblPointScore[[#This Row],[Now Div 1 A]]&gt;0,tblPointScore[[#This Row],[Now Div 1 B]]&gt;0),"Y","N")</f>
        <v>N</v>
      </c>
      <c r="AE65" s="45" t="str">
        <f>IF(AND(tblPointScore[[#This Row],[Now Div 2 A]]&gt;0,tblPointScore[[#This Row],[Now Div 2 B]]&gt;0),"Y","N")</f>
        <v>N</v>
      </c>
      <c r="AF65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6" spans="1:32">
      <c r="A66" s="1">
        <f ca="1">CELL("row", A65)-1</f>
        <v>64</v>
      </c>
      <c r="B66" s="7" t="s">
        <v>16</v>
      </c>
      <c r="C66" s="7" t="s">
        <v>681</v>
      </c>
      <c r="D66" s="4" t="str">
        <f>CONCATENATE(tblPointScore[[#This Row],[Name]]," - ",tblPointScore[[#This Row],[Club]])</f>
        <v>Rawlinson Brian - GCC</v>
      </c>
      <c r="E66" s="1">
        <f>IF(ISNA(VLOOKUP(tblPointScore[[#This Row],[Name / Club]],tblGlbn_Div1[[Name / Club]:[Points]],5,FALSE)),0,VLOOKUP(tblPointScore[[#This Row],[Name / Club]],tblGlbn_Div1[[Name / Club]:[Points]],5,FALSE))</f>
        <v>0</v>
      </c>
      <c r="F66" s="1">
        <f ca="1">IF(ISNA(VLOOKUP(tblPointScore[[#This Row],[Name / Club]],tblGlbn_Div2[[Name / Club]:[Points]],5,FALSE)),0,VLOOKUP(tblPointScore[[#This Row],[Name / Club]],tblGlbn_Div2[[Name / Club]:[Points]],5,FALSE))</f>
        <v>0</v>
      </c>
      <c r="G66" s="1">
        <f>IF(ISNA(VLOOKUP(tblPointScore[[#This Row],[Name / Club]],tblGlbn_Div1[Name / Club],1,FALSE)),IF(ISNA(VLOOKUP(tblPointScore[[#This Row],[Name / Club]],tblGlbn_Div2[Name / Club],1,FALSE)),0,3),3)</f>
        <v>3</v>
      </c>
      <c r="H66" s="1">
        <f>IF(ISNA(VLOOKUP(tblPointScore[[#This Row],[Name / Club]],tblIll_Div1[[Name / Club]:[Points]],5,FALSE)),0,VLOOKUP(tblPointScore[[#This Row],[Name / Club]],tblIll_Div1[[Name / Club]:[Points]],5,FALSE))</f>
        <v>0</v>
      </c>
      <c r="I66" s="1">
        <f>IF(ISNA(VLOOKUP(tblPointScore[[#This Row],[Name / Club]],tblIll_Div2[[Name / Club]:[Points]],5,FALSE)),0,VLOOKUP(tblPointScore[[#This Row],[Name / Club]],tblIll_Div2[[Name / Club]:[Points]],5,FALSE))</f>
        <v>0</v>
      </c>
      <c r="J66" s="1">
        <f>IF(ISNA(VLOOKUP(tblPointScore[[#This Row],[Name / Club]],tblIll_Div1[Name / Club],1,FALSE)),IF(ISNA(VLOOKUP(tblPointScore[[#This Row],[Name / Club]],tblIll_Div2[Name / Club],1,FALSE)),0,3),3)</f>
        <v>0</v>
      </c>
      <c r="K66" s="1">
        <f>IF(ISNA(VLOOKUP(tblPointScore[[#This Row],[Name / Club]],tblMac_Div1A[[Name / Club]:[Points]],5,FALSE)),0,VLOOKUP(tblPointScore[[#This Row],[Name / Club]],tblMac_Div1A[[Name / Club]:[Points]],5,FALSE))</f>
        <v>0</v>
      </c>
      <c r="L66" s="1">
        <f>IF(ISNA(VLOOKUP(tblPointScore[[#This Row],[Name / Club]],tblMac_Div1B[[Name / Club]:[Points]],5,FALSE)),0,VLOOKUP(tblPointScore[[#This Row],[Name / Club]],tblMac_Div1B[[Name / Club]:[Points]],5,FALSE))</f>
        <v>0</v>
      </c>
      <c r="M66" s="1">
        <f>IF(ISNA(VLOOKUP(tblPointScore[[#This Row],[Name / Club]],tblMac_Div2A[[Name / Club]:[Points]],5,FALSE)),0,VLOOKUP(tblPointScore[[#This Row],[Name / Club]],tblMac_Div2A[[Name / Club]:[Points]],5,FALSE))</f>
        <v>0</v>
      </c>
      <c r="N66" s="1">
        <f>IF(ISNA(VLOOKUP(tblPointScore[[#This Row],[Name / Club]],tblMac_Div2B[[Name / Club]:[Points]],5,FALSE)),0,VLOOKUP(tblPointScore[[#This Row],[Name / Club]],tblMac_Div2B[[Name / Club]:[Points]],5,FALSE))</f>
        <v>0</v>
      </c>
      <c r="O6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6" s="1">
        <f>IF(ISNA(VLOOKUP(tblPointScore[[#This Row],[Name / Club]],tblNow_Div1A[[Name / Club]:[Points]],5,FALSE)),0,VLOOKUP(tblPointScore[[#This Row],[Name / Club]],tblNow_Div1A[[Name / Club]:[Points]],5,FALSE))</f>
        <v>0</v>
      </c>
      <c r="Q66" s="1">
        <f>IF(ISNA(VLOOKUP(tblPointScore[[#This Row],[Name / Club]],tblNow_Div1B[[Name / Club]:[Points]],5,FALSE)),0,VLOOKUP(tblPointScore[[#This Row],[Name / Club]],tblNow_Div1B[[Name / Club]:[Points]],5,FALSE))</f>
        <v>0</v>
      </c>
      <c r="R66" s="1">
        <f>IF(ISNA(VLOOKUP(tblPointScore[[#This Row],[Name / Club]],tblNow_Div2A[[Name / Club]:[Points]],5,FALSE)),0,VLOOKUP(tblPointScore[[#This Row],[Name / Club]],tblNow_Div2A[[Name / Club]:[Points]],5,FALSE))</f>
        <v>0</v>
      </c>
      <c r="S66" s="1">
        <f ca="1">IF(ISNA(VLOOKUP(tblPointScore[[#This Row],[Name / Club]],tblNow_Div2B[[Name / Club]:[Points]],5,FALSE)),0,VLOOKUP(tblPointScore[[#This Row],[Name / Club]],tblNow_Div2B[[Name / Club]:[Points]],5,FALSE))</f>
        <v>2</v>
      </c>
      <c r="T6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66" s="1">
        <f>IF(ISNA(VLOOKUP(tblPointScore[[#This Row],[Name / Club]],tblSthn_Div1[[Name / Club]:[Points]],5,FALSE)),0,VLOOKUP(tblPointScore[[#This Row],[Name / Club]],tblSthn_Div1[[Name / Club]:[Points]],5,FALSE))</f>
        <v>0</v>
      </c>
      <c r="V66" s="1">
        <f>IF(ISNA(VLOOKUP(tblPointScore[[#This Row],[Name / Club]],tblSthn_Div2[[Name / Club]:[Points]],5,FALSE)),0,VLOOKUP(tblPointScore[[#This Row],[Name / Club]],tblSthn_Div2[[Name / Club]:[Points]],5,FALSE))</f>
        <v>0</v>
      </c>
      <c r="W66" s="1">
        <f>IF(ISNA(VLOOKUP(tblPointScore[[#This Row],[Name / Club]],tblSthn_Div1[Name / Club],1,FALSE)),IF(ISNA(VLOOKUP(tblPointScore[[#This Row],[Name / Club]],tblSthn_Div2[Name / Club],1,FALSE)),0,3),3)</f>
        <v>0</v>
      </c>
      <c r="X66" s="1">
        <f ca="1">SUM(tblPointScore[[#This Row],[Glbn Div 1]:[Sth H Pts]])</f>
        <v>8</v>
      </c>
      <c r="Y6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6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2</v>
      </c>
      <c r="AA66" s="38" t="str">
        <f ca="1">IF(AND(tblPointScore[[#This Row],[Div 1 Pts]]&gt;0,tblPointScore[[#This Row],[Div 2 Pts]]&gt;0),"Y","N")</f>
        <v>N</v>
      </c>
      <c r="AB66" s="35" t="str">
        <f>IF(AND(tblPointScore[[#This Row],[Mac Div 1 A]]&gt;0,tblPointScore[[#This Row],[Mac Div 1 B]]&gt;0),"Y","N")</f>
        <v>N</v>
      </c>
      <c r="AC66" s="35" t="str">
        <f>IF(AND(tblPointScore[[#This Row],[Mac Div 2 A]]&gt;0,tblPointScore[[#This Row],[Mac Div 2 B]]&gt;0),"Y","N")</f>
        <v>N</v>
      </c>
      <c r="AD66" s="35" t="str">
        <f>IF(AND(tblPointScore[[#This Row],[Now Div 1 A]]&gt;0,tblPointScore[[#This Row],[Now Div 1 B]]&gt;0),"Y","N")</f>
        <v>N</v>
      </c>
      <c r="AE66" s="35" t="str">
        <f ca="1">IF(AND(tblPointScore[[#This Row],[Now Div 2 A]]&gt;0,tblPointScore[[#This Row],[Now Div 2 B]]&gt;0),"Y","N")</f>
        <v>N</v>
      </c>
      <c r="AF66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7" spans="1:32">
      <c r="A67" s="1">
        <f ca="1">CELL("row", A66)-1</f>
        <v>65</v>
      </c>
      <c r="B67" s="7" t="s">
        <v>375</v>
      </c>
      <c r="C67" s="7" t="s">
        <v>681</v>
      </c>
      <c r="D67" s="4" t="str">
        <f>CONCATENATE(tblPointScore[[#This Row],[Name]]," - ",tblPointScore[[#This Row],[Club]])</f>
        <v>Roberts Cameron - GCC</v>
      </c>
      <c r="E67" s="1">
        <f>IF(ISNA(VLOOKUP(tblPointScore[[#This Row],[Name / Club]],tblGlbn_Div1[[Name / Club]:[Points]],5,FALSE)),0,VLOOKUP(tblPointScore[[#This Row],[Name / Club]],tblGlbn_Div1[[Name / Club]:[Points]],5,FALSE))</f>
        <v>0</v>
      </c>
      <c r="F67" s="9">
        <f>IF(ISNA(VLOOKUP(tblPointScore[[#This Row],[Name / Club]],tblGlbn_Div2[[Name / Club]:[Points]],5,FALSE)),0,VLOOKUP(tblPointScore[[#This Row],[Name / Club]],tblGlbn_Div2[[Name / Club]:[Points]],5,FALSE))</f>
        <v>0</v>
      </c>
      <c r="G67" s="9">
        <f>IF(ISNA(VLOOKUP(tblPointScore[[#This Row],[Name / Club]],tblGlbn_Div1[Name / Club],1,FALSE)),IF(ISNA(VLOOKUP(tblPointScore[[#This Row],[Name / Club]],tblGlbn_Div2[Name / Club],1,FALSE)),0,3),3)</f>
        <v>0</v>
      </c>
      <c r="H67" s="1">
        <f ca="1">IF(ISNA(VLOOKUP(tblPointScore[[#This Row],[Name / Club]],tblIll_Div1[[Name / Club]:[Points]],5,FALSE)),0,VLOOKUP(tblPointScore[[#This Row],[Name / Club]],tblIll_Div1[[Name / Club]:[Points]],5,FALSE))</f>
        <v>5</v>
      </c>
      <c r="I67" s="1">
        <f>IF(ISNA(VLOOKUP(tblPointScore[[#This Row],[Name / Club]],tblIll_Div2[[Name / Club]:[Points]],5,FALSE)),0,VLOOKUP(tblPointScore[[#This Row],[Name / Club]],tblIll_Div2[[Name / Club]:[Points]],5,FALSE))</f>
        <v>0</v>
      </c>
      <c r="J67" s="1">
        <f>IF(ISNA(VLOOKUP(tblPointScore[[#This Row],[Name / Club]],tblIll_Div1[Name / Club],1,FALSE)),IF(ISNA(VLOOKUP(tblPointScore[[#This Row],[Name / Club]],tblIll_Div2[Name / Club],1,FALSE)),0,3),3)</f>
        <v>3</v>
      </c>
      <c r="K67" s="1">
        <f>IF(ISNA(VLOOKUP(tblPointScore[[#This Row],[Name / Club]],tblMac_Div1A[[Name / Club]:[Points]],5,FALSE)),0,VLOOKUP(tblPointScore[[#This Row],[Name / Club]],tblMac_Div1A[[Name / Club]:[Points]],5,FALSE))</f>
        <v>0</v>
      </c>
      <c r="L67" s="1">
        <f>IF(ISNA(VLOOKUP(tblPointScore[[#This Row],[Name / Club]],tblMac_Div1B[[Name / Club]:[Points]],5,FALSE)),0,VLOOKUP(tblPointScore[[#This Row],[Name / Club]],tblMac_Div1B[[Name / Club]:[Points]],5,FALSE))</f>
        <v>0</v>
      </c>
      <c r="M67" s="1">
        <f>IF(ISNA(VLOOKUP(tblPointScore[[#This Row],[Name / Club]],tblMac_Div2A[[Name / Club]:[Points]],5,FALSE)),0,VLOOKUP(tblPointScore[[#This Row],[Name / Club]],tblMac_Div2A[[Name / Club]:[Points]],5,FALSE))</f>
        <v>0</v>
      </c>
      <c r="N67" s="1">
        <f>IF(ISNA(VLOOKUP(tblPointScore[[#This Row],[Name / Club]],tblMac_Div2B[[Name / Club]:[Points]],5,FALSE)),0,VLOOKUP(tblPointScore[[#This Row],[Name / Club]],tblMac_Div2B[[Name / Club]:[Points]],5,FALSE))</f>
        <v>0</v>
      </c>
      <c r="O6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7" s="1">
        <f>IF(ISNA(VLOOKUP(tblPointScore[[#This Row],[Name / Club]],tblNow_Div1A[[Name / Club]:[Points]],5,FALSE)),0,VLOOKUP(tblPointScore[[#This Row],[Name / Club]],tblNow_Div1A[[Name / Club]:[Points]],5,FALSE))</f>
        <v>0</v>
      </c>
      <c r="Q67" s="1">
        <f>IF(ISNA(VLOOKUP(tblPointScore[[#This Row],[Name / Club]],tblNow_Div1B[[Name / Club]:[Points]],5,FALSE)),0,VLOOKUP(tblPointScore[[#This Row],[Name / Club]],tblNow_Div1B[[Name / Club]:[Points]],5,FALSE))</f>
        <v>0</v>
      </c>
      <c r="R67" s="1">
        <f>IF(ISNA(VLOOKUP(tblPointScore[[#This Row],[Name / Club]],tblNow_Div2A[[Name / Club]:[Points]],5,FALSE)),0,VLOOKUP(tblPointScore[[#This Row],[Name / Club]],tblNow_Div2A[[Name / Club]:[Points]],5,FALSE))</f>
        <v>0</v>
      </c>
      <c r="S67" s="1">
        <f>IF(ISNA(VLOOKUP(tblPointScore[[#This Row],[Name / Club]],tblNow_Div2B[[Name / Club]:[Points]],5,FALSE)),0,VLOOKUP(tblPointScore[[#This Row],[Name / Club]],tblNow_Div2B[[Name / Club]:[Points]],5,FALSE))</f>
        <v>0</v>
      </c>
      <c r="T6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7" s="1">
        <f>IF(ISNA(VLOOKUP(tblPointScore[[#This Row],[Name / Club]],tblSthn_Div1[[Name / Club]:[Points]],5,FALSE)),0,VLOOKUP(tblPointScore[[#This Row],[Name / Club]],tblSthn_Div1[[Name / Club]:[Points]],5,FALSE))</f>
        <v>0</v>
      </c>
      <c r="V67" s="1">
        <f>IF(ISNA(VLOOKUP(tblPointScore[[#This Row],[Name / Club]],tblSthn_Div2[[Name / Club]:[Points]],5,FALSE)),0,VLOOKUP(tblPointScore[[#This Row],[Name / Club]],tblSthn_Div2[[Name / Club]:[Points]],5,FALSE))</f>
        <v>0</v>
      </c>
      <c r="W67" s="1">
        <f>IF(ISNA(VLOOKUP(tblPointScore[[#This Row],[Name / Club]],tblSthn_Div1[Name / Club],1,FALSE)),IF(ISNA(VLOOKUP(tblPointScore[[#This Row],[Name / Club]],tblSthn_Div2[Name / Club],1,FALSE)),0,3),3)</f>
        <v>0</v>
      </c>
      <c r="X67" s="9">
        <f ca="1">SUM(tblPointScore[[#This Row],[Glbn Div 1]:[Sth H Pts]])</f>
        <v>8</v>
      </c>
      <c r="Y67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5</v>
      </c>
      <c r="Z6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7" s="38" t="str">
        <f ca="1">IF(AND(tblPointScore[[#This Row],[Div 1 Pts]]&gt;0,tblPointScore[[#This Row],[Div 2 Pts]]&gt;0),"Y","N")</f>
        <v>N</v>
      </c>
      <c r="AB67" s="35" t="str">
        <f>IF(AND(tblPointScore[[#This Row],[Mac Div 1 A]]&gt;0,tblPointScore[[#This Row],[Mac Div 1 B]]&gt;0),"Y","N")</f>
        <v>N</v>
      </c>
      <c r="AC67" s="35" t="str">
        <f>IF(AND(tblPointScore[[#This Row],[Mac Div 2 A]]&gt;0,tblPointScore[[#This Row],[Mac Div 2 B]]&gt;0),"Y","N")</f>
        <v>N</v>
      </c>
      <c r="AD67" s="35" t="str">
        <f>IF(AND(tblPointScore[[#This Row],[Now Div 1 A]]&gt;0,tblPointScore[[#This Row],[Now Div 1 B]]&gt;0),"Y","N")</f>
        <v>N</v>
      </c>
      <c r="AE67" s="35" t="str">
        <f>IF(AND(tblPointScore[[#This Row],[Now Div 2 A]]&gt;0,tblPointScore[[#This Row],[Now Div 2 B]]&gt;0),"Y","N")</f>
        <v>N</v>
      </c>
      <c r="AF67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8" spans="1:32">
      <c r="A68" s="20">
        <f ca="1">CELL("row", A67)-1</f>
        <v>66</v>
      </c>
      <c r="B68" s="43" t="s">
        <v>647</v>
      </c>
      <c r="C68" s="43" t="s">
        <v>685</v>
      </c>
      <c r="D68" s="22" t="str">
        <f>CONCATENATE(tblPointScore[[#This Row],[Name]]," - ",tblPointScore[[#This Row],[Club]])</f>
        <v>Britten Luke - ICC</v>
      </c>
      <c r="E68" s="23">
        <f>IF(ISNA(VLOOKUP(tblPointScore[[#This Row],[Name / Club]],tblGlbn_Div1[[Name / Club]:[Points]],5,FALSE)),0,VLOOKUP(tblPointScore[[#This Row],[Name / Club]],tblGlbn_Div1[[Name / Club]:[Points]],5,FALSE))</f>
        <v>0</v>
      </c>
      <c r="F68" s="23">
        <f>IF(ISNA(VLOOKUP(tblPointScore[[#This Row],[Name / Club]],tblGlbn_Div2[[Name / Club]:[Points]],5,FALSE)),0,VLOOKUP(tblPointScore[[#This Row],[Name / Club]],tblGlbn_Div2[[Name / Club]:[Points]],5,FALSE))</f>
        <v>0</v>
      </c>
      <c r="G68" s="23">
        <f>IF(ISNA(VLOOKUP(tblPointScore[[#This Row],[Name / Club]],tblGlbn_Div1[Name / Club],1,FALSE)),IF(ISNA(VLOOKUP(tblPointScore[[#This Row],[Name / Club]],tblGlbn_Div2[Name / Club],1,FALSE)),0,3),3)</f>
        <v>0</v>
      </c>
      <c r="H68" s="23">
        <f ca="1">IF(ISNA(VLOOKUP(tblPointScore[[#This Row],[Name / Club]],tblIll_Div1[[Name / Club]:[Points]],5,FALSE)),0,VLOOKUP(tblPointScore[[#This Row],[Name / Club]],tblIll_Div1[[Name / Club]:[Points]],5,FALSE))</f>
        <v>4</v>
      </c>
      <c r="I68" s="23">
        <f>IF(ISNA(VLOOKUP(tblPointScore[[#This Row],[Name / Club]],tblIll_Div2[[Name / Club]:[Points]],5,FALSE)),0,VLOOKUP(tblPointScore[[#This Row],[Name / Club]],tblIll_Div2[[Name / Club]:[Points]],5,FALSE))</f>
        <v>0</v>
      </c>
      <c r="J68" s="23">
        <f>IF(ISNA(VLOOKUP(tblPointScore[[#This Row],[Name / Club]],tblIll_Div1[Name / Club],1,FALSE)),IF(ISNA(VLOOKUP(tblPointScore[[#This Row],[Name / Club]],tblIll_Div2[Name / Club],1,FALSE)),0,3),3)</f>
        <v>3</v>
      </c>
      <c r="K68" s="23">
        <f>IF(ISNA(VLOOKUP(tblPointScore[[#This Row],[Name / Club]],tblMac_Div1A[[Name / Club]:[Points]],5,FALSE)),0,VLOOKUP(tblPointScore[[#This Row],[Name / Club]],tblMac_Div1A[[Name / Club]:[Points]],5,FALSE))</f>
        <v>0</v>
      </c>
      <c r="L68" s="23">
        <f>IF(ISNA(VLOOKUP(tblPointScore[[#This Row],[Name / Club]],tblMac_Div1B[[Name / Club]:[Points]],5,FALSE)),0,VLOOKUP(tblPointScore[[#This Row],[Name / Club]],tblMac_Div1B[[Name / Club]:[Points]],5,FALSE))</f>
        <v>0</v>
      </c>
      <c r="M68" s="23">
        <f>IF(ISNA(VLOOKUP(tblPointScore[[#This Row],[Name / Club]],tblMac_Div2A[[Name / Club]:[Points]],5,FALSE)),0,VLOOKUP(tblPointScore[[#This Row],[Name / Club]],tblMac_Div2A[[Name / Club]:[Points]],5,FALSE))</f>
        <v>0</v>
      </c>
      <c r="N68" s="23">
        <f>IF(ISNA(VLOOKUP(tblPointScore[[#This Row],[Name / Club]],tblMac_Div2B[[Name / Club]:[Points]],5,FALSE)),0,VLOOKUP(tblPointScore[[#This Row],[Name / Club]],tblMac_Div2B[[Name / Club]:[Points]],5,FALSE))</f>
        <v>0</v>
      </c>
      <c r="O68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8" s="23">
        <f>IF(ISNA(VLOOKUP(tblPointScore[[#This Row],[Name / Club]],tblNow_Div1A[[Name / Club]:[Points]],5,FALSE)),0,VLOOKUP(tblPointScore[[#This Row],[Name / Club]],tblNow_Div1A[[Name / Club]:[Points]],5,FALSE))</f>
        <v>0</v>
      </c>
      <c r="Q68" s="23">
        <f>IF(ISNA(VLOOKUP(tblPointScore[[#This Row],[Name / Club]],tblNow_Div1B[[Name / Club]:[Points]],5,FALSE)),0,VLOOKUP(tblPointScore[[#This Row],[Name / Club]],tblNow_Div1B[[Name / Club]:[Points]],5,FALSE))</f>
        <v>0</v>
      </c>
      <c r="R68" s="23">
        <f>IF(ISNA(VLOOKUP(tblPointScore[[#This Row],[Name / Club]],tblNow_Div2A[[Name / Club]:[Points]],5,FALSE)),0,VLOOKUP(tblPointScore[[#This Row],[Name / Club]],tblNow_Div2A[[Name / Club]:[Points]],5,FALSE))</f>
        <v>0</v>
      </c>
      <c r="S68" s="23">
        <f>IF(ISNA(VLOOKUP(tblPointScore[[#This Row],[Name / Club]],tblNow_Div2B[[Name / Club]:[Points]],5,FALSE)),0,VLOOKUP(tblPointScore[[#This Row],[Name / Club]],tblNow_Div2B[[Name / Club]:[Points]],5,FALSE))</f>
        <v>0</v>
      </c>
      <c r="T68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8" s="23">
        <f>IF(ISNA(VLOOKUP(tblPointScore[[#This Row],[Name / Club]],tblSthn_Div1[[Name / Club]:[Points]],5,FALSE)),0,VLOOKUP(tblPointScore[[#This Row],[Name / Club]],tblSthn_Div1[[Name / Club]:[Points]],5,FALSE))</f>
        <v>0</v>
      </c>
      <c r="V68" s="23">
        <f>IF(ISNA(VLOOKUP(tblPointScore[[#This Row],[Name / Club]],tblSthn_Div2[[Name / Club]:[Points]],5,FALSE)),0,VLOOKUP(tblPointScore[[#This Row],[Name / Club]],tblSthn_Div2[[Name / Club]:[Points]],5,FALSE))</f>
        <v>0</v>
      </c>
      <c r="W68" s="23">
        <f>IF(ISNA(VLOOKUP(tblPointScore[[#This Row],[Name / Club]],tblSthn_Div1[Name / Club],1,FALSE)),IF(ISNA(VLOOKUP(tblPointScore[[#This Row],[Name / Club]],tblSthn_Div2[Name / Club],1,FALSE)),0,3),3)</f>
        <v>0</v>
      </c>
      <c r="X68" s="23">
        <f ca="1">SUM(tblPointScore[[#This Row],[Glbn Div 1]:[Sth H Pts]])</f>
        <v>7</v>
      </c>
      <c r="Y68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4</v>
      </c>
      <c r="Z68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8" s="44" t="str">
        <f ca="1">IF(AND(tblPointScore[[#This Row],[Div 1 Pts]]&gt;0,tblPointScore[[#This Row],[Div 2 Pts]]&gt;0),"Y","N")</f>
        <v>N</v>
      </c>
      <c r="AB68" s="45" t="str">
        <f>IF(AND(tblPointScore[[#This Row],[Mac Div 1 A]]&gt;0,tblPointScore[[#This Row],[Mac Div 1 B]]&gt;0),"Y","N")</f>
        <v>N</v>
      </c>
      <c r="AC68" s="45" t="str">
        <f>IF(AND(tblPointScore[[#This Row],[Mac Div 2 A]]&gt;0,tblPointScore[[#This Row],[Mac Div 2 B]]&gt;0),"Y","N")</f>
        <v>N</v>
      </c>
      <c r="AD68" s="45" t="str">
        <f>IF(AND(tblPointScore[[#This Row],[Now Div 1 A]]&gt;0,tblPointScore[[#This Row],[Now Div 1 B]]&gt;0),"Y","N")</f>
        <v>N</v>
      </c>
      <c r="AE68" s="45" t="str">
        <f>IF(AND(tblPointScore[[#This Row],[Now Div 2 A]]&gt;0,tblPointScore[[#This Row],[Now Div 2 B]]&gt;0),"Y","N")</f>
        <v>N</v>
      </c>
      <c r="AF68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9" spans="1:32">
      <c r="A69" s="1">
        <f ca="1">CELL("row", A68)-1</f>
        <v>67</v>
      </c>
      <c r="B69" s="7" t="s">
        <v>425</v>
      </c>
      <c r="C69" s="7" t="s">
        <v>684</v>
      </c>
      <c r="D69" s="4" t="str">
        <f>CONCATENATE(tblPointScore[[#This Row],[Name]]," - ",tblPointScore[[#This Row],[Club]])</f>
        <v>Colligan Jade - NVC</v>
      </c>
      <c r="E69" s="1">
        <f>IF(ISNA(VLOOKUP(tblPointScore[[#This Row],[Name / Club]],tblGlbn_Div1[[Name / Club]:[Points]],5,FALSE)),0,VLOOKUP(tblPointScore[[#This Row],[Name / Club]],tblGlbn_Div1[[Name / Club]:[Points]],5,FALSE))</f>
        <v>0</v>
      </c>
      <c r="F69" s="9">
        <f>IF(ISNA(VLOOKUP(tblPointScore[[#This Row],[Name / Club]],tblGlbn_Div2[[Name / Club]:[Points]],5,FALSE)),0,VLOOKUP(tblPointScore[[#This Row],[Name / Club]],tblGlbn_Div2[[Name / Club]:[Points]],5,FALSE))</f>
        <v>0</v>
      </c>
      <c r="G69" s="9">
        <f>IF(ISNA(VLOOKUP(tblPointScore[[#This Row],[Name / Club]],tblGlbn_Div1[Name / Club],1,FALSE)),IF(ISNA(VLOOKUP(tblPointScore[[#This Row],[Name / Club]],tblGlbn_Div2[Name / Club],1,FALSE)),0,3),3)</f>
        <v>0</v>
      </c>
      <c r="H69" s="1">
        <f>IF(ISNA(VLOOKUP(tblPointScore[[#This Row],[Name / Club]],tblIll_Div1[[Name / Club]:[Points]],5,FALSE)),0,VLOOKUP(tblPointScore[[#This Row],[Name / Club]],tblIll_Div1[[Name / Club]:[Points]],5,FALSE))</f>
        <v>0</v>
      </c>
      <c r="I69" s="1">
        <f>IF(ISNA(VLOOKUP(tblPointScore[[#This Row],[Name / Club]],tblIll_Div2[[Name / Club]:[Points]],5,FALSE)),0,VLOOKUP(tblPointScore[[#This Row],[Name / Club]],tblIll_Div2[[Name / Club]:[Points]],5,FALSE))</f>
        <v>0</v>
      </c>
      <c r="J69" s="1">
        <f>IF(ISNA(VLOOKUP(tblPointScore[[#This Row],[Name / Club]],tblIll_Div1[Name / Club],1,FALSE)),IF(ISNA(VLOOKUP(tblPointScore[[#This Row],[Name / Club]],tblIll_Div2[Name / Club],1,FALSE)),0,3),3)</f>
        <v>0</v>
      </c>
      <c r="K69" s="1">
        <f>IF(ISNA(VLOOKUP(tblPointScore[[#This Row],[Name / Club]],tblMac_Div1A[[Name / Club]:[Points]],5,FALSE)),0,VLOOKUP(tblPointScore[[#This Row],[Name / Club]],tblMac_Div1A[[Name / Club]:[Points]],5,FALSE))</f>
        <v>0</v>
      </c>
      <c r="L69" s="1">
        <f>IF(ISNA(VLOOKUP(tblPointScore[[#This Row],[Name / Club]],tblMac_Div1B[[Name / Club]:[Points]],5,FALSE)),0,VLOOKUP(tblPointScore[[#This Row],[Name / Club]],tblMac_Div1B[[Name / Club]:[Points]],5,FALSE))</f>
        <v>0</v>
      </c>
      <c r="M69" s="1">
        <f>IF(ISNA(VLOOKUP(tblPointScore[[#This Row],[Name / Club]],tblMac_Div2A[[Name / Club]:[Points]],5,FALSE)),0,VLOOKUP(tblPointScore[[#This Row],[Name / Club]],tblMac_Div2A[[Name / Club]:[Points]],5,FALSE))</f>
        <v>0</v>
      </c>
      <c r="N69" s="1">
        <f>IF(ISNA(VLOOKUP(tblPointScore[[#This Row],[Name / Club]],tblMac_Div2B[[Name / Club]:[Points]],5,FALSE)),0,VLOOKUP(tblPointScore[[#This Row],[Name / Club]],tblMac_Div2B[[Name / Club]:[Points]],5,FALSE))</f>
        <v>0</v>
      </c>
      <c r="O6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9" s="1">
        <f>IF(ISNA(VLOOKUP(tblPointScore[[#This Row],[Name / Club]],tblNow_Div1A[[Name / Club]:[Points]],5,FALSE)),0,VLOOKUP(tblPointScore[[#This Row],[Name / Club]],tblNow_Div1A[[Name / Club]:[Points]],5,FALSE))</f>
        <v>0</v>
      </c>
      <c r="Q69" s="1">
        <f ca="1">IF(ISNA(VLOOKUP(tblPointScore[[#This Row],[Name / Club]],tblNow_Div1B[[Name / Club]:[Points]],5,FALSE)),0,VLOOKUP(tblPointScore[[#This Row],[Name / Club]],tblNow_Div1B[[Name / Club]:[Points]],5,FALSE))</f>
        <v>4</v>
      </c>
      <c r="R69" s="1">
        <f>IF(ISNA(VLOOKUP(tblPointScore[[#This Row],[Name / Club]],tblNow_Div2A[[Name / Club]:[Points]],5,FALSE)),0,VLOOKUP(tblPointScore[[#This Row],[Name / Club]],tblNow_Div2A[[Name / Club]:[Points]],5,FALSE))</f>
        <v>0</v>
      </c>
      <c r="S69" s="1">
        <f>IF(ISNA(VLOOKUP(tblPointScore[[#This Row],[Name / Club]],tblNow_Div2B[[Name / Club]:[Points]],5,FALSE)),0,VLOOKUP(tblPointScore[[#This Row],[Name / Club]],tblNow_Div2B[[Name / Club]:[Points]],5,FALSE))</f>
        <v>0</v>
      </c>
      <c r="T6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69" s="1">
        <f>IF(ISNA(VLOOKUP(tblPointScore[[#This Row],[Name / Club]],tblSthn_Div1[[Name / Club]:[Points]],5,FALSE)),0,VLOOKUP(tblPointScore[[#This Row],[Name / Club]],tblSthn_Div1[[Name / Club]:[Points]],5,FALSE))</f>
        <v>0</v>
      </c>
      <c r="V69" s="1">
        <f>IF(ISNA(VLOOKUP(tblPointScore[[#This Row],[Name / Club]],tblSthn_Div2[[Name / Club]:[Points]],5,FALSE)),0,VLOOKUP(tblPointScore[[#This Row],[Name / Club]],tblSthn_Div2[[Name / Club]:[Points]],5,FALSE))</f>
        <v>0</v>
      </c>
      <c r="W69" s="1">
        <f>IF(ISNA(VLOOKUP(tblPointScore[[#This Row],[Name / Club]],tblSthn_Div1[Name / Club],1,FALSE)),IF(ISNA(VLOOKUP(tblPointScore[[#This Row],[Name / Club]],tblSthn_Div2[Name / Club],1,FALSE)),0,3),3)</f>
        <v>0</v>
      </c>
      <c r="X69" s="9">
        <f ca="1">SUM(tblPointScore[[#This Row],[Glbn Div 1]:[Sth H Pts]])</f>
        <v>7</v>
      </c>
      <c r="Y69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4</v>
      </c>
      <c r="Z6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9" s="38" t="str">
        <f ca="1">IF(AND(tblPointScore[[#This Row],[Div 1 Pts]]&gt;0,tblPointScore[[#This Row],[Div 2 Pts]]&gt;0),"Y","N")</f>
        <v>N</v>
      </c>
      <c r="AB69" s="35" t="str">
        <f>IF(AND(tblPointScore[[#This Row],[Mac Div 1 A]]&gt;0,tblPointScore[[#This Row],[Mac Div 1 B]]&gt;0),"Y","N")</f>
        <v>N</v>
      </c>
      <c r="AC69" s="35" t="str">
        <f>IF(AND(tblPointScore[[#This Row],[Mac Div 2 A]]&gt;0,tblPointScore[[#This Row],[Mac Div 2 B]]&gt;0),"Y","N")</f>
        <v>N</v>
      </c>
      <c r="AD69" s="35" t="str">
        <f ca="1">IF(AND(tblPointScore[[#This Row],[Now Div 1 A]]&gt;0,tblPointScore[[#This Row],[Now Div 1 B]]&gt;0),"Y","N")</f>
        <v>N</v>
      </c>
      <c r="AE69" s="35" t="str">
        <f>IF(AND(tblPointScore[[#This Row],[Now Div 2 A]]&gt;0,tblPointScore[[#This Row],[Now Div 2 B]]&gt;0),"Y","N")</f>
        <v>N</v>
      </c>
      <c r="AF69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70" spans="1:32">
      <c r="A70" s="1">
        <f ca="1">CELL("row", A69)-1</f>
        <v>68</v>
      </c>
      <c r="B70" s="7" t="s">
        <v>383</v>
      </c>
      <c r="C70" s="7" t="s">
        <v>684</v>
      </c>
      <c r="D70" s="4" t="str">
        <f>CONCATENATE(tblPointScore[[#This Row],[Name]]," - ",tblPointScore[[#This Row],[Club]])</f>
        <v>Johns Levi - NVC</v>
      </c>
      <c r="E70" s="1">
        <f>IF(ISNA(VLOOKUP(tblPointScore[[#This Row],[Name / Club]],tblGlbn_Div1[[Name / Club]:[Points]],5,FALSE)),0,VLOOKUP(tblPointScore[[#This Row],[Name / Club]],tblGlbn_Div1[[Name / Club]:[Points]],5,FALSE))</f>
        <v>0</v>
      </c>
      <c r="F70" s="9">
        <f>IF(ISNA(VLOOKUP(tblPointScore[[#This Row],[Name / Club]],tblGlbn_Div2[[Name / Club]:[Points]],5,FALSE)),0,VLOOKUP(tblPointScore[[#This Row],[Name / Club]],tblGlbn_Div2[[Name / Club]:[Points]],5,FALSE))</f>
        <v>0</v>
      </c>
      <c r="G70" s="9">
        <f>IF(ISNA(VLOOKUP(tblPointScore[[#This Row],[Name / Club]],tblGlbn_Div1[Name / Club],1,FALSE)),IF(ISNA(VLOOKUP(tblPointScore[[#This Row],[Name / Club]],tblGlbn_Div2[Name / Club],1,FALSE)),0,3),3)</f>
        <v>0</v>
      </c>
      <c r="H70" s="1">
        <f>IF(ISNA(VLOOKUP(tblPointScore[[#This Row],[Name / Club]],tblIll_Div1[[Name / Club]:[Points]],5,FALSE)),0,VLOOKUP(tblPointScore[[#This Row],[Name / Club]],tblIll_Div1[[Name / Club]:[Points]],5,FALSE))</f>
        <v>0</v>
      </c>
      <c r="I70" s="1">
        <f>IF(ISNA(VLOOKUP(tblPointScore[[#This Row],[Name / Club]],tblIll_Div2[[Name / Club]:[Points]],5,FALSE)),0,VLOOKUP(tblPointScore[[#This Row],[Name / Club]],tblIll_Div2[[Name / Club]:[Points]],5,FALSE))</f>
        <v>0</v>
      </c>
      <c r="J70" s="1">
        <f>IF(ISNA(VLOOKUP(tblPointScore[[#This Row],[Name / Club]],tblIll_Div1[Name / Club],1,FALSE)),IF(ISNA(VLOOKUP(tblPointScore[[#This Row],[Name / Club]],tblIll_Div2[Name / Club],1,FALSE)),0,3),3)</f>
        <v>0</v>
      </c>
      <c r="K70" s="1">
        <f>IF(ISNA(VLOOKUP(tblPointScore[[#This Row],[Name / Club]],tblMac_Div1A[[Name / Club]:[Points]],5,FALSE)),0,VLOOKUP(tblPointScore[[#This Row],[Name / Club]],tblMac_Div1A[[Name / Club]:[Points]],5,FALSE))</f>
        <v>0</v>
      </c>
      <c r="L70" s="1">
        <f>IF(ISNA(VLOOKUP(tblPointScore[[#This Row],[Name / Club]],tblMac_Div1B[[Name / Club]:[Points]],5,FALSE)),0,VLOOKUP(tblPointScore[[#This Row],[Name / Club]],tblMac_Div1B[[Name / Club]:[Points]],5,FALSE))</f>
        <v>0</v>
      </c>
      <c r="M70" s="1">
        <f>IF(ISNA(VLOOKUP(tblPointScore[[#This Row],[Name / Club]],tblMac_Div2A[[Name / Club]:[Points]],5,FALSE)),0,VLOOKUP(tblPointScore[[#This Row],[Name / Club]],tblMac_Div2A[[Name / Club]:[Points]],5,FALSE))</f>
        <v>0</v>
      </c>
      <c r="N70" s="1">
        <f>IF(ISNA(VLOOKUP(tblPointScore[[#This Row],[Name / Club]],tblMac_Div2B[[Name / Club]:[Points]],5,FALSE)),0,VLOOKUP(tblPointScore[[#This Row],[Name / Club]],tblMac_Div2B[[Name / Club]:[Points]],5,FALSE))</f>
        <v>0</v>
      </c>
      <c r="O7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70" s="1">
        <f ca="1">IF(ISNA(VLOOKUP(tblPointScore[[#This Row],[Name / Club]],tblNow_Div1A[[Name / Club]:[Points]],5,FALSE)),0,VLOOKUP(tblPointScore[[#This Row],[Name / Club]],tblNow_Div1A[[Name / Club]:[Points]],5,FALSE))</f>
        <v>4</v>
      </c>
      <c r="Q70" s="1">
        <f>IF(ISNA(VLOOKUP(tblPointScore[[#This Row],[Name / Club]],tblNow_Div1B[[Name / Club]:[Points]],5,FALSE)),0,VLOOKUP(tblPointScore[[#This Row],[Name / Club]],tblNow_Div1B[[Name / Club]:[Points]],5,FALSE))</f>
        <v>0</v>
      </c>
      <c r="R70" s="1">
        <f>IF(ISNA(VLOOKUP(tblPointScore[[#This Row],[Name / Club]],tblNow_Div2A[[Name / Club]:[Points]],5,FALSE)),0,VLOOKUP(tblPointScore[[#This Row],[Name / Club]],tblNow_Div2A[[Name / Club]:[Points]],5,FALSE))</f>
        <v>0</v>
      </c>
      <c r="S70" s="1">
        <f>IF(ISNA(VLOOKUP(tblPointScore[[#This Row],[Name / Club]],tblNow_Div2B[[Name / Club]:[Points]],5,FALSE)),0,VLOOKUP(tblPointScore[[#This Row],[Name / Club]],tblNow_Div2B[[Name / Club]:[Points]],5,FALSE))</f>
        <v>0</v>
      </c>
      <c r="T7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70" s="1">
        <f>IF(ISNA(VLOOKUP(tblPointScore[[#This Row],[Name / Club]],tblSthn_Div1[[Name / Club]:[Points]],5,FALSE)),0,VLOOKUP(tblPointScore[[#This Row],[Name / Club]],tblSthn_Div1[[Name / Club]:[Points]],5,FALSE))</f>
        <v>0</v>
      </c>
      <c r="V70" s="1">
        <f>IF(ISNA(VLOOKUP(tblPointScore[[#This Row],[Name / Club]],tblSthn_Div2[[Name / Club]:[Points]],5,FALSE)),0,VLOOKUP(tblPointScore[[#This Row],[Name / Club]],tblSthn_Div2[[Name / Club]:[Points]],5,FALSE))</f>
        <v>0</v>
      </c>
      <c r="W70" s="1">
        <f>IF(ISNA(VLOOKUP(tblPointScore[[#This Row],[Name / Club]],tblSthn_Div1[Name / Club],1,FALSE)),IF(ISNA(VLOOKUP(tblPointScore[[#This Row],[Name / Club]],tblSthn_Div2[Name / Club],1,FALSE)),0,3),3)</f>
        <v>0</v>
      </c>
      <c r="X70" s="9">
        <f ca="1">SUM(tblPointScore[[#This Row],[Glbn Div 1]:[Sth H Pts]])</f>
        <v>7</v>
      </c>
      <c r="Y70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4</v>
      </c>
      <c r="Z7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70" s="38" t="str">
        <f ca="1">IF(AND(tblPointScore[[#This Row],[Div 1 Pts]]&gt;0,tblPointScore[[#This Row],[Div 2 Pts]]&gt;0),"Y","N")</f>
        <v>N</v>
      </c>
      <c r="AB70" s="35" t="str">
        <f>IF(AND(tblPointScore[[#This Row],[Mac Div 1 A]]&gt;0,tblPointScore[[#This Row],[Mac Div 1 B]]&gt;0),"Y","N")</f>
        <v>N</v>
      </c>
      <c r="AC70" s="35" t="str">
        <f>IF(AND(tblPointScore[[#This Row],[Mac Div 2 A]]&gt;0,tblPointScore[[#This Row],[Mac Div 2 B]]&gt;0),"Y","N")</f>
        <v>N</v>
      </c>
      <c r="AD70" s="35" t="str">
        <f ca="1">IF(AND(tblPointScore[[#This Row],[Now Div 1 A]]&gt;0,tblPointScore[[#This Row],[Now Div 1 B]]&gt;0),"Y","N")</f>
        <v>N</v>
      </c>
      <c r="AE70" s="35" t="str">
        <f>IF(AND(tblPointScore[[#This Row],[Now Div 2 A]]&gt;0,tblPointScore[[#This Row],[Now Div 2 B]]&gt;0),"Y","N")</f>
        <v>N</v>
      </c>
      <c r="AF70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71" spans="1:32">
      <c r="A71" s="20">
        <f ca="1">CELL("row", A70)-1</f>
        <v>69</v>
      </c>
      <c r="B71" s="65" t="s">
        <v>691</v>
      </c>
      <c r="C71" s="65" t="s">
        <v>682</v>
      </c>
      <c r="D71" s="22" t="str">
        <f>CONCATENATE(tblPointScore[[#This Row],[Name]]," - ",tblPointScore[[#This Row],[Club]])</f>
        <v>Walker Jeff - CCC</v>
      </c>
      <c r="E71" s="23">
        <f ca="1">IF(ISNA(VLOOKUP(tblPointScore[[#This Row],[Name / Club]],tblGlbn_Div1[[Name / Club]:[Points]],5,FALSE)),0,VLOOKUP(tblPointScore[[#This Row],[Name / Club]],tblGlbn_Div1[[Name / Club]:[Points]],5,FALSE))</f>
        <v>0</v>
      </c>
      <c r="F71" s="23">
        <f>IF(ISNA(VLOOKUP(tblPointScore[[#This Row],[Name / Club]],tblGlbn_Div2[[Name / Club]:[Points]],5,FALSE)),0,VLOOKUP(tblPointScore[[#This Row],[Name / Club]],tblGlbn_Div2[[Name / Club]:[Points]],5,FALSE))</f>
        <v>0</v>
      </c>
      <c r="G71" s="23">
        <f>IF(ISNA(VLOOKUP(tblPointScore[[#This Row],[Name / Club]],tblGlbn_Div1[Name / Club],1,FALSE)),IF(ISNA(VLOOKUP(tblPointScore[[#This Row],[Name / Club]],tblGlbn_Div2[Name / Club],1,FALSE)),0,3),3)</f>
        <v>3</v>
      </c>
      <c r="H71" s="23">
        <f>IF(ISNA(VLOOKUP(tblPointScore[[#This Row],[Name / Club]],tblIll_Div1[[Name / Club]:[Points]],5,FALSE)),0,VLOOKUP(tblPointScore[[#This Row],[Name / Club]],tblIll_Div1[[Name / Club]:[Points]],5,FALSE))</f>
        <v>0</v>
      </c>
      <c r="I71" s="23">
        <f>IF(ISNA(VLOOKUP(tblPointScore[[#This Row],[Name / Club]],tblIll_Div2[[Name / Club]:[Points]],5,FALSE)),0,VLOOKUP(tblPointScore[[#This Row],[Name / Club]],tblIll_Div2[[Name / Club]:[Points]],5,FALSE))</f>
        <v>0</v>
      </c>
      <c r="J71" s="23">
        <f>IF(ISNA(VLOOKUP(tblPointScore[[#This Row],[Name / Club]],tblIll_Div1[Name / Club],1,FALSE)),IF(ISNA(VLOOKUP(tblPointScore[[#This Row],[Name / Club]],tblIll_Div2[Name / Club],1,FALSE)),0,3),3)</f>
        <v>0</v>
      </c>
      <c r="K71" s="23">
        <f>IF(ISNA(VLOOKUP(tblPointScore[[#This Row],[Name / Club]],tblMac_Div1A[[Name / Club]:[Points]],5,FALSE)),0,VLOOKUP(tblPointScore[[#This Row],[Name / Club]],tblMac_Div1A[[Name / Club]:[Points]],5,FALSE))</f>
        <v>0</v>
      </c>
      <c r="L71" s="23">
        <f ca="1">IF(ISNA(VLOOKUP(tblPointScore[[#This Row],[Name / Club]],tblMac_Div1B[[Name / Club]:[Points]],5,FALSE)),0,VLOOKUP(tblPointScore[[#This Row],[Name / Club]],tblMac_Div1B[[Name / Club]:[Points]],5,FALSE))</f>
        <v>1</v>
      </c>
      <c r="M71" s="23">
        <f>IF(ISNA(VLOOKUP(tblPointScore[[#This Row],[Name / Club]],tblMac_Div2A[[Name / Club]:[Points]],5,FALSE)),0,VLOOKUP(tblPointScore[[#This Row],[Name / Club]],tblMac_Div2A[[Name / Club]:[Points]],5,FALSE))</f>
        <v>0</v>
      </c>
      <c r="N71" s="23">
        <f>IF(ISNA(VLOOKUP(tblPointScore[[#This Row],[Name / Club]],tblMac_Div2B[[Name / Club]:[Points]],5,FALSE)),0,VLOOKUP(tblPointScore[[#This Row],[Name / Club]],tblMac_Div2B[[Name / Club]:[Points]],5,FALSE))</f>
        <v>0</v>
      </c>
      <c r="O71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71" s="23">
        <f>IF(ISNA(VLOOKUP(tblPointScore[[#This Row],[Name / Club]],tblNow_Div1A[[Name / Club]:[Points]],5,FALSE)),0,VLOOKUP(tblPointScore[[#This Row],[Name / Club]],tblNow_Div1A[[Name / Club]:[Points]],5,FALSE))</f>
        <v>0</v>
      </c>
      <c r="Q71" s="23">
        <f>IF(ISNA(VLOOKUP(tblPointScore[[#This Row],[Name / Club]],tblNow_Div1B[[Name / Club]:[Points]],5,FALSE)),0,VLOOKUP(tblPointScore[[#This Row],[Name / Club]],tblNow_Div1B[[Name / Club]:[Points]],5,FALSE))</f>
        <v>0</v>
      </c>
      <c r="R71" s="23">
        <f>IF(ISNA(VLOOKUP(tblPointScore[[#This Row],[Name / Club]],tblNow_Div2A[[Name / Club]:[Points]],5,FALSE)),0,VLOOKUP(tblPointScore[[#This Row],[Name / Club]],tblNow_Div2A[[Name / Club]:[Points]],5,FALSE))</f>
        <v>0</v>
      </c>
      <c r="S71" s="23">
        <f>IF(ISNA(VLOOKUP(tblPointScore[[#This Row],[Name / Club]],tblNow_Div2B[[Name / Club]:[Points]],5,FALSE)),0,VLOOKUP(tblPointScore[[#This Row],[Name / Club]],tblNow_Div2B[[Name / Club]:[Points]],5,FALSE))</f>
        <v>0</v>
      </c>
      <c r="T71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71" s="23">
        <f>IF(ISNA(VLOOKUP(tblPointScore[[#This Row],[Name / Club]],tblSthn_Div1[[Name / Club]:[Points]],5,FALSE)),0,VLOOKUP(tblPointScore[[#This Row],[Name / Club]],tblSthn_Div1[[Name / Club]:[Points]],5,FALSE))</f>
        <v>0</v>
      </c>
      <c r="V71" s="23">
        <f>IF(ISNA(VLOOKUP(tblPointScore[[#This Row],[Name / Club]],tblSthn_Div2[[Name / Club]:[Points]],5,FALSE)),0,VLOOKUP(tblPointScore[[#This Row],[Name / Club]],tblSthn_Div2[[Name / Club]:[Points]],5,FALSE))</f>
        <v>0</v>
      </c>
      <c r="W71" s="23">
        <f>IF(ISNA(VLOOKUP(tblPointScore[[#This Row],[Name / Club]],tblSthn_Div1[Name / Club],1,FALSE)),IF(ISNA(VLOOKUP(tblPointScore[[#This Row],[Name / Club]],tblSthn_Div2[Name / Club],1,FALSE)),0,3),3)</f>
        <v>0</v>
      </c>
      <c r="X71" s="23">
        <f ca="1">SUM(tblPointScore[[#This Row],[Glbn Div 1]:[Sth H Pts]])</f>
        <v>7</v>
      </c>
      <c r="Y71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1</v>
      </c>
      <c r="Z71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71" s="44" t="str">
        <f ca="1">IF(AND(tblPointScore[[#This Row],[Div 1 Pts]]&gt;0,tblPointScore[[#This Row],[Div 2 Pts]]&gt;0),"Y","N")</f>
        <v>N</v>
      </c>
      <c r="AB71" s="45" t="str">
        <f ca="1">IF(AND(tblPointScore[[#This Row],[Mac Div 1 A]]&gt;0,tblPointScore[[#This Row],[Mac Div 1 B]]&gt;0),"Y","N")</f>
        <v>N</v>
      </c>
      <c r="AC71" s="45" t="str">
        <f>IF(AND(tblPointScore[[#This Row],[Mac Div 2 A]]&gt;0,tblPointScore[[#This Row],[Mac Div 2 B]]&gt;0),"Y","N")</f>
        <v>N</v>
      </c>
      <c r="AD71" s="45" t="str">
        <f>IF(AND(tblPointScore[[#This Row],[Now Div 1 A]]&gt;0,tblPointScore[[#This Row],[Now Div 1 B]]&gt;0),"Y","N")</f>
        <v>N</v>
      </c>
      <c r="AE71" s="45" t="str">
        <f>IF(AND(tblPointScore[[#This Row],[Now Div 2 A]]&gt;0,tblPointScore[[#This Row],[Now Div 2 B]]&gt;0),"Y","N")</f>
        <v>N</v>
      </c>
      <c r="AF71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72" spans="1:32">
      <c r="A72" s="1">
        <f ca="1">CELL("row", A71)-1</f>
        <v>70</v>
      </c>
      <c r="B72" s="7" t="s">
        <v>45</v>
      </c>
      <c r="C72" s="7" t="s">
        <v>684</v>
      </c>
      <c r="D72" s="4" t="str">
        <f>CONCATENATE(tblPointScore[[#This Row],[Name]]," - ",tblPointScore[[#This Row],[Club]])</f>
        <v>Cullity John - NVC</v>
      </c>
      <c r="E72" s="1">
        <f>IF(ISNA(VLOOKUP(tblPointScore[[#This Row],[Name / Club]],tblGlbn_Div1[[Name / Club]:[Points]],5,FALSE)),0,VLOOKUP(tblPointScore[[#This Row],[Name / Club]],tblGlbn_Div1[[Name / Club]:[Points]],5,FALSE))</f>
        <v>0</v>
      </c>
      <c r="F72" s="1">
        <f ca="1">IF(ISNA(VLOOKUP(tblPointScore[[#This Row],[Name / Club]],tblGlbn_Div2[[Name / Club]:[Points]],5,FALSE)),0,VLOOKUP(tblPointScore[[#This Row],[Name / Club]],tblGlbn_Div2[[Name / Club]:[Points]],5,FALSE))</f>
        <v>0</v>
      </c>
      <c r="G72" s="1">
        <f>IF(ISNA(VLOOKUP(tblPointScore[[#This Row],[Name / Club]],tblGlbn_Div1[Name / Club],1,FALSE)),IF(ISNA(VLOOKUP(tblPointScore[[#This Row],[Name / Club]],tblGlbn_Div2[Name / Club],1,FALSE)),0,3),3)</f>
        <v>3</v>
      </c>
      <c r="H72" s="1">
        <f>IF(ISNA(VLOOKUP(tblPointScore[[#This Row],[Name / Club]],tblIll_Div1[[Name / Club]:[Points]],5,FALSE)),0,VLOOKUP(tblPointScore[[#This Row],[Name / Club]],tblIll_Div1[[Name / Club]:[Points]],5,FALSE))</f>
        <v>0</v>
      </c>
      <c r="I72" s="1">
        <f ca="1">IF(ISNA(VLOOKUP(tblPointScore[[#This Row],[Name / Club]],tblIll_Div2[[Name / Club]:[Points]],5,FALSE)),0,VLOOKUP(tblPointScore[[#This Row],[Name / Club]],tblIll_Div2[[Name / Club]:[Points]],5,FALSE))</f>
        <v>0</v>
      </c>
      <c r="J72" s="1">
        <f>IF(ISNA(VLOOKUP(tblPointScore[[#This Row],[Name / Club]],tblIll_Div1[Name / Club],1,FALSE)),IF(ISNA(VLOOKUP(tblPointScore[[#This Row],[Name / Club]],tblIll_Div2[Name / Club],1,FALSE)),0,3),3)</f>
        <v>3</v>
      </c>
      <c r="K72" s="1">
        <f>IF(ISNA(VLOOKUP(tblPointScore[[#This Row],[Name / Club]],tblMac_Div1A[[Name / Club]:[Points]],5,FALSE)),0,VLOOKUP(tblPointScore[[#This Row],[Name / Club]],tblMac_Div1A[[Name / Club]:[Points]],5,FALSE))</f>
        <v>0</v>
      </c>
      <c r="L72" s="1">
        <f>IF(ISNA(VLOOKUP(tblPointScore[[#This Row],[Name / Club]],tblMac_Div1B[[Name / Club]:[Points]],5,FALSE)),0,VLOOKUP(tblPointScore[[#This Row],[Name / Club]],tblMac_Div1B[[Name / Club]:[Points]],5,FALSE))</f>
        <v>0</v>
      </c>
      <c r="M72" s="1">
        <f>IF(ISNA(VLOOKUP(tblPointScore[[#This Row],[Name / Club]],tblMac_Div2A[[Name / Club]:[Points]],5,FALSE)),0,VLOOKUP(tblPointScore[[#This Row],[Name / Club]],tblMac_Div2A[[Name / Club]:[Points]],5,FALSE))</f>
        <v>0</v>
      </c>
      <c r="N72" s="1">
        <f>IF(ISNA(VLOOKUP(tblPointScore[[#This Row],[Name / Club]],tblMac_Div2B[[Name / Club]:[Points]],5,FALSE)),0,VLOOKUP(tblPointScore[[#This Row],[Name / Club]],tblMac_Div2B[[Name / Club]:[Points]],5,FALSE))</f>
        <v>0</v>
      </c>
      <c r="O7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72" s="1">
        <f>IF(ISNA(VLOOKUP(tblPointScore[[#This Row],[Name / Club]],tblNow_Div1A[[Name / Club]:[Points]],5,FALSE)),0,VLOOKUP(tblPointScore[[#This Row],[Name / Club]],tblNow_Div1A[[Name / Club]:[Points]],5,FALSE))</f>
        <v>0</v>
      </c>
      <c r="Q72" s="1">
        <f>IF(ISNA(VLOOKUP(tblPointScore[[#This Row],[Name / Club]],tblNow_Div1B[[Name / Club]:[Points]],5,FALSE)),0,VLOOKUP(tblPointScore[[#This Row],[Name / Club]],tblNow_Div1B[[Name / Club]:[Points]],5,FALSE))</f>
        <v>0</v>
      </c>
      <c r="R72" s="1">
        <f>IF(ISNA(VLOOKUP(tblPointScore[[#This Row],[Name / Club]],tblNow_Div2A[[Name / Club]:[Points]],5,FALSE)),0,VLOOKUP(tblPointScore[[#This Row],[Name / Club]],tblNow_Div2A[[Name / Club]:[Points]],5,FALSE))</f>
        <v>0</v>
      </c>
      <c r="S72" s="1">
        <f>IF(ISNA(VLOOKUP(tblPointScore[[#This Row],[Name / Club]],tblNow_Div2B[[Name / Club]:[Points]],5,FALSE)),0,VLOOKUP(tblPointScore[[#This Row],[Name / Club]],tblNow_Div2B[[Name / Club]:[Points]],5,FALSE))</f>
        <v>0</v>
      </c>
      <c r="T7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72" s="1">
        <f>IF(ISNA(VLOOKUP(tblPointScore[[#This Row],[Name / Club]],tblSthn_Div1[[Name / Club]:[Points]],5,FALSE)),0,VLOOKUP(tblPointScore[[#This Row],[Name / Club]],tblSthn_Div1[[Name / Club]:[Points]],5,FALSE))</f>
        <v>0</v>
      </c>
      <c r="V72" s="1">
        <f>IF(ISNA(VLOOKUP(tblPointScore[[#This Row],[Name / Club]],tblSthn_Div2[[Name / Club]:[Points]],5,FALSE)),0,VLOOKUP(tblPointScore[[#This Row],[Name / Club]],tblSthn_Div2[[Name / Club]:[Points]],5,FALSE))</f>
        <v>0</v>
      </c>
      <c r="W72" s="1">
        <f>IF(ISNA(VLOOKUP(tblPointScore[[#This Row],[Name / Club]],tblSthn_Div1[Name / Club],1,FALSE)),IF(ISNA(VLOOKUP(tblPointScore[[#This Row],[Name / Club]],tblSthn_Div2[Name / Club],1,FALSE)),0,3),3)</f>
        <v>0</v>
      </c>
      <c r="X72" s="1">
        <f ca="1">SUM(tblPointScore[[#This Row],[Glbn Div 1]:[Sth H Pts]])</f>
        <v>6</v>
      </c>
      <c r="Y7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72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72" s="38" t="str">
        <f ca="1">IF(AND(tblPointScore[[#This Row],[Div 1 Pts]]&gt;0,tblPointScore[[#This Row],[Div 2 Pts]]&gt;0),"Y","N")</f>
        <v>N</v>
      </c>
      <c r="AB72" s="35" t="str">
        <f>IF(AND(tblPointScore[[#This Row],[Mac Div 1 A]]&gt;0,tblPointScore[[#This Row],[Mac Div 1 B]]&gt;0),"Y","N")</f>
        <v>N</v>
      </c>
      <c r="AC72" s="35" t="str">
        <f>IF(AND(tblPointScore[[#This Row],[Mac Div 2 A]]&gt;0,tblPointScore[[#This Row],[Mac Div 2 B]]&gt;0),"Y","N")</f>
        <v>N</v>
      </c>
      <c r="AD72" s="35" t="str">
        <f>IF(AND(tblPointScore[[#This Row],[Now Div 1 A]]&gt;0,tblPointScore[[#This Row],[Now Div 1 B]]&gt;0),"Y","N")</f>
        <v>N</v>
      </c>
      <c r="AE72" s="35" t="str">
        <f>IF(AND(tblPointScore[[#This Row],[Now Div 2 A]]&gt;0,tblPointScore[[#This Row],[Now Div 2 B]]&gt;0),"Y","N")</f>
        <v>N</v>
      </c>
      <c r="AF72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73" spans="1:32">
      <c r="A73" s="20">
        <f ca="1">CELL("row", A72)-1</f>
        <v>71</v>
      </c>
      <c r="B73" s="43" t="s">
        <v>643</v>
      </c>
      <c r="C73" s="43" t="s">
        <v>681</v>
      </c>
      <c r="D73" s="22" t="str">
        <f>CONCATENATE(tblPointScore[[#This Row],[Name]]," - ",tblPointScore[[#This Row],[Club]])</f>
        <v>Field Anthony - GCC</v>
      </c>
      <c r="E73" s="23">
        <f>IF(ISNA(VLOOKUP(tblPointScore[[#This Row],[Name / Club]],tblGlbn_Div1[[Name / Club]:[Points]],5,FALSE)),0,VLOOKUP(tblPointScore[[#This Row],[Name / Club]],tblGlbn_Div1[[Name / Club]:[Points]],5,FALSE))</f>
        <v>0</v>
      </c>
      <c r="F73" s="23">
        <f ca="1">IF(ISNA(VLOOKUP(tblPointScore[[#This Row],[Name / Club]],tblGlbn_Div2[[Name / Club]:[Points]],5,FALSE)),0,VLOOKUP(tblPointScore[[#This Row],[Name / Club]],tblGlbn_Div2[[Name / Club]:[Points]],5,FALSE))</f>
        <v>0</v>
      </c>
      <c r="G73" s="23">
        <f>IF(ISNA(VLOOKUP(tblPointScore[[#This Row],[Name / Club]],tblGlbn_Div1[Name / Club],1,FALSE)),IF(ISNA(VLOOKUP(tblPointScore[[#This Row],[Name / Club]],tblGlbn_Div2[Name / Club],1,FALSE)),0,3),3)</f>
        <v>3</v>
      </c>
      <c r="H73" s="23">
        <f>IF(ISNA(VLOOKUP(tblPointScore[[#This Row],[Name / Club]],tblIll_Div1[[Name / Club]:[Points]],5,FALSE)),0,VLOOKUP(tblPointScore[[#This Row],[Name / Club]],tblIll_Div1[[Name / Club]:[Points]],5,FALSE))</f>
        <v>0</v>
      </c>
      <c r="I73" s="23">
        <f ca="1">IF(ISNA(VLOOKUP(tblPointScore[[#This Row],[Name / Club]],tblIll_Div2[[Name / Club]:[Points]],5,FALSE)),0,VLOOKUP(tblPointScore[[#This Row],[Name / Club]],tblIll_Div2[[Name / Club]:[Points]],5,FALSE))</f>
        <v>0</v>
      </c>
      <c r="J73" s="23">
        <f>IF(ISNA(VLOOKUP(tblPointScore[[#This Row],[Name / Club]],tblIll_Div1[Name / Club],1,FALSE)),IF(ISNA(VLOOKUP(tblPointScore[[#This Row],[Name / Club]],tblIll_Div2[Name / Club],1,FALSE)),0,3),3)</f>
        <v>3</v>
      </c>
      <c r="K73" s="23">
        <f>IF(ISNA(VLOOKUP(tblPointScore[[#This Row],[Name / Club]],tblMac_Div1A[[Name / Club]:[Points]],5,FALSE)),0,VLOOKUP(tblPointScore[[#This Row],[Name / Club]],tblMac_Div1A[[Name / Club]:[Points]],5,FALSE))</f>
        <v>0</v>
      </c>
      <c r="L73" s="23">
        <f>IF(ISNA(VLOOKUP(tblPointScore[[#This Row],[Name / Club]],tblMac_Div1B[[Name / Club]:[Points]],5,FALSE)),0,VLOOKUP(tblPointScore[[#This Row],[Name / Club]],tblMac_Div1B[[Name / Club]:[Points]],5,FALSE))</f>
        <v>0</v>
      </c>
      <c r="M73" s="23">
        <f>IF(ISNA(VLOOKUP(tblPointScore[[#This Row],[Name / Club]],tblMac_Div2A[[Name / Club]:[Points]],5,FALSE)),0,VLOOKUP(tblPointScore[[#This Row],[Name / Club]],tblMac_Div2A[[Name / Club]:[Points]],5,FALSE))</f>
        <v>0</v>
      </c>
      <c r="N73" s="23">
        <f>IF(ISNA(VLOOKUP(tblPointScore[[#This Row],[Name / Club]],tblMac_Div2B[[Name / Club]:[Points]],5,FALSE)),0,VLOOKUP(tblPointScore[[#This Row],[Name / Club]],tblMac_Div2B[[Name / Club]:[Points]],5,FALSE))</f>
        <v>0</v>
      </c>
      <c r="O73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73" s="23">
        <f>IF(ISNA(VLOOKUP(tblPointScore[[#This Row],[Name / Club]],tblNow_Div1A[[Name / Club]:[Points]],5,FALSE)),0,VLOOKUP(tblPointScore[[#This Row],[Name / Club]],tblNow_Div1A[[Name / Club]:[Points]],5,FALSE))</f>
        <v>0</v>
      </c>
      <c r="Q73" s="23">
        <f>IF(ISNA(VLOOKUP(tblPointScore[[#This Row],[Name / Club]],tblNow_Div1B[[Name / Club]:[Points]],5,FALSE)),0,VLOOKUP(tblPointScore[[#This Row],[Name / Club]],tblNow_Div1B[[Name / Club]:[Points]],5,FALSE))</f>
        <v>0</v>
      </c>
      <c r="R73" s="23">
        <f>IF(ISNA(VLOOKUP(tblPointScore[[#This Row],[Name / Club]],tblNow_Div2A[[Name / Club]:[Points]],5,FALSE)),0,VLOOKUP(tblPointScore[[#This Row],[Name / Club]],tblNow_Div2A[[Name / Club]:[Points]],5,FALSE))</f>
        <v>0</v>
      </c>
      <c r="S73" s="23">
        <f>IF(ISNA(VLOOKUP(tblPointScore[[#This Row],[Name / Club]],tblNow_Div2B[[Name / Club]:[Points]],5,FALSE)),0,VLOOKUP(tblPointScore[[#This Row],[Name / Club]],tblNow_Div2B[[Name / Club]:[Points]],5,FALSE))</f>
        <v>0</v>
      </c>
      <c r="T73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73" s="23">
        <f>IF(ISNA(VLOOKUP(tblPointScore[[#This Row],[Name / Club]],tblSthn_Div1[[Name / Club]:[Points]],5,FALSE)),0,VLOOKUP(tblPointScore[[#This Row],[Name / Club]],tblSthn_Div1[[Name / Club]:[Points]],5,FALSE))</f>
        <v>0</v>
      </c>
      <c r="V73" s="23">
        <f>IF(ISNA(VLOOKUP(tblPointScore[[#This Row],[Name / Club]],tblSthn_Div2[[Name / Club]:[Points]],5,FALSE)),0,VLOOKUP(tblPointScore[[#This Row],[Name / Club]],tblSthn_Div2[[Name / Club]:[Points]],5,FALSE))</f>
        <v>0</v>
      </c>
      <c r="W73" s="23">
        <f>IF(ISNA(VLOOKUP(tblPointScore[[#This Row],[Name / Club]],tblSthn_Div1[Name / Club],1,FALSE)),IF(ISNA(VLOOKUP(tblPointScore[[#This Row],[Name / Club]],tblSthn_Div2[Name / Club],1,FALSE)),0,3),3)</f>
        <v>0</v>
      </c>
      <c r="X73" s="23">
        <f ca="1">SUM(tblPointScore[[#This Row],[Glbn Div 1]:[Sth H Pts]])</f>
        <v>6</v>
      </c>
      <c r="Y73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73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73" s="44" t="str">
        <f ca="1">IF(AND(tblPointScore[[#This Row],[Div 1 Pts]]&gt;0,tblPointScore[[#This Row],[Div 2 Pts]]&gt;0),"Y","N")</f>
        <v>N</v>
      </c>
      <c r="AB73" s="45" t="str">
        <f>IF(AND(tblPointScore[[#This Row],[Mac Div 1 A]]&gt;0,tblPointScore[[#This Row],[Mac Div 1 B]]&gt;0),"Y","N")</f>
        <v>N</v>
      </c>
      <c r="AC73" s="45" t="str">
        <f>IF(AND(tblPointScore[[#This Row],[Mac Div 2 A]]&gt;0,tblPointScore[[#This Row],[Mac Div 2 B]]&gt;0),"Y","N")</f>
        <v>N</v>
      </c>
      <c r="AD73" s="45" t="str">
        <f>IF(AND(tblPointScore[[#This Row],[Now Div 1 A]]&gt;0,tblPointScore[[#This Row],[Now Div 1 B]]&gt;0),"Y","N")</f>
        <v>N</v>
      </c>
      <c r="AE73" s="45" t="str">
        <f>IF(AND(tblPointScore[[#This Row],[Now Div 2 A]]&gt;0,tblPointScore[[#This Row],[Now Div 2 B]]&gt;0),"Y","N")</f>
        <v>N</v>
      </c>
      <c r="AF73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74" spans="1:32">
      <c r="A74" s="1">
        <f ca="1">CELL("row", A73)-1</f>
        <v>72</v>
      </c>
      <c r="B74" s="7" t="s">
        <v>370</v>
      </c>
      <c r="C74" s="7" t="s">
        <v>681</v>
      </c>
      <c r="D74" s="4" t="str">
        <f>CONCATENATE(tblPointScore[[#This Row],[Name]]," - ",tblPointScore[[#This Row],[Club]])</f>
        <v>Gilchrist Jeremy - GCC</v>
      </c>
      <c r="E74" s="1">
        <f ca="1">IF(ISNA(VLOOKUP(tblPointScore[[#This Row],[Name / Club]],tblGlbn_Div1[[Name / Club]:[Points]],5,FALSE)),0,VLOOKUP(tblPointScore[[#This Row],[Name / Club]],tblGlbn_Div1[[Name / Club]:[Points]],5,FALSE))</f>
        <v>0</v>
      </c>
      <c r="F74" s="9">
        <f>IF(ISNA(VLOOKUP(tblPointScore[[#This Row],[Name / Club]],tblGlbn_Div2[[Name / Club]:[Points]],5,FALSE)),0,VLOOKUP(tblPointScore[[#This Row],[Name / Club]],tblGlbn_Div2[[Name / Club]:[Points]],5,FALSE))</f>
        <v>0</v>
      </c>
      <c r="G74" s="9">
        <f>IF(ISNA(VLOOKUP(tblPointScore[[#This Row],[Name / Club]],tblGlbn_Div1[Name / Club],1,FALSE)),IF(ISNA(VLOOKUP(tblPointScore[[#This Row],[Name / Club]],tblGlbn_Div2[Name / Club],1,FALSE)),0,3),3)</f>
        <v>3</v>
      </c>
      <c r="H74" s="1">
        <f ca="1">IF(ISNA(VLOOKUP(tblPointScore[[#This Row],[Name / Club]],tblIll_Div1[[Name / Club]:[Points]],5,FALSE)),0,VLOOKUP(tblPointScore[[#This Row],[Name / Club]],tblIll_Div1[[Name / Club]:[Points]],5,FALSE))</f>
        <v>0</v>
      </c>
      <c r="I74" s="1">
        <f>IF(ISNA(VLOOKUP(tblPointScore[[#This Row],[Name / Club]],tblIll_Div2[[Name / Club]:[Points]],5,FALSE)),0,VLOOKUP(tblPointScore[[#This Row],[Name / Club]],tblIll_Div2[[Name / Club]:[Points]],5,FALSE))</f>
        <v>0</v>
      </c>
      <c r="J74" s="1">
        <f>IF(ISNA(VLOOKUP(tblPointScore[[#This Row],[Name / Club]],tblIll_Div1[Name / Club],1,FALSE)),IF(ISNA(VLOOKUP(tblPointScore[[#This Row],[Name / Club]],tblIll_Div2[Name / Club],1,FALSE)),0,3),3)</f>
        <v>3</v>
      </c>
      <c r="K74" s="1">
        <f>IF(ISNA(VLOOKUP(tblPointScore[[#This Row],[Name / Club]],tblMac_Div1A[[Name / Club]:[Points]],5,FALSE)),0,VLOOKUP(tblPointScore[[#This Row],[Name / Club]],tblMac_Div1A[[Name / Club]:[Points]],5,FALSE))</f>
        <v>0</v>
      </c>
      <c r="L74" s="1">
        <f>IF(ISNA(VLOOKUP(tblPointScore[[#This Row],[Name / Club]],tblMac_Div1B[[Name / Club]:[Points]],5,FALSE)),0,VLOOKUP(tblPointScore[[#This Row],[Name / Club]],tblMac_Div1B[[Name / Club]:[Points]],5,FALSE))</f>
        <v>0</v>
      </c>
      <c r="M74" s="1">
        <f>IF(ISNA(VLOOKUP(tblPointScore[[#This Row],[Name / Club]],tblMac_Div2A[[Name / Club]:[Points]],5,FALSE)),0,VLOOKUP(tblPointScore[[#This Row],[Name / Club]],tblMac_Div2A[[Name / Club]:[Points]],5,FALSE))</f>
        <v>0</v>
      </c>
      <c r="N74" s="1">
        <f>IF(ISNA(VLOOKUP(tblPointScore[[#This Row],[Name / Club]],tblMac_Div2B[[Name / Club]:[Points]],5,FALSE)),0,VLOOKUP(tblPointScore[[#This Row],[Name / Club]],tblMac_Div2B[[Name / Club]:[Points]],5,FALSE))</f>
        <v>0</v>
      </c>
      <c r="O7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74" s="1">
        <f>IF(ISNA(VLOOKUP(tblPointScore[[#This Row],[Name / Club]],tblNow_Div1A[[Name / Club]:[Points]],5,FALSE)),0,VLOOKUP(tblPointScore[[#This Row],[Name / Club]],tblNow_Div1A[[Name / Club]:[Points]],5,FALSE))</f>
        <v>0</v>
      </c>
      <c r="Q74" s="1">
        <f>IF(ISNA(VLOOKUP(tblPointScore[[#This Row],[Name / Club]],tblNow_Div1B[[Name / Club]:[Points]],5,FALSE)),0,VLOOKUP(tblPointScore[[#This Row],[Name / Club]],tblNow_Div1B[[Name / Club]:[Points]],5,FALSE))</f>
        <v>0</v>
      </c>
      <c r="R74" s="1">
        <f>IF(ISNA(VLOOKUP(tblPointScore[[#This Row],[Name / Club]],tblNow_Div2A[[Name / Club]:[Points]],5,FALSE)),0,VLOOKUP(tblPointScore[[#This Row],[Name / Club]],tblNow_Div2A[[Name / Club]:[Points]],5,FALSE))</f>
        <v>0</v>
      </c>
      <c r="S74" s="1">
        <f>IF(ISNA(VLOOKUP(tblPointScore[[#This Row],[Name / Club]],tblNow_Div2B[[Name / Club]:[Points]],5,FALSE)),0,VLOOKUP(tblPointScore[[#This Row],[Name / Club]],tblNow_Div2B[[Name / Club]:[Points]],5,FALSE))</f>
        <v>0</v>
      </c>
      <c r="T7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74" s="1">
        <f>IF(ISNA(VLOOKUP(tblPointScore[[#This Row],[Name / Club]],tblSthn_Div1[[Name / Club]:[Points]],5,FALSE)),0,VLOOKUP(tblPointScore[[#This Row],[Name / Club]],tblSthn_Div1[[Name / Club]:[Points]],5,FALSE))</f>
        <v>0</v>
      </c>
      <c r="V74" s="1">
        <f>IF(ISNA(VLOOKUP(tblPointScore[[#This Row],[Name / Club]],tblSthn_Div2[[Name / Club]:[Points]],5,FALSE)),0,VLOOKUP(tblPointScore[[#This Row],[Name / Club]],tblSthn_Div2[[Name / Club]:[Points]],5,FALSE))</f>
        <v>0</v>
      </c>
      <c r="W74" s="1">
        <f>IF(ISNA(VLOOKUP(tblPointScore[[#This Row],[Name / Club]],tblSthn_Div1[Name / Club],1,FALSE)),IF(ISNA(VLOOKUP(tblPointScore[[#This Row],[Name / Club]],tblSthn_Div2[Name / Club],1,FALSE)),0,3),3)</f>
        <v>0</v>
      </c>
      <c r="X74" s="9">
        <f ca="1">SUM(tblPointScore[[#This Row],[Glbn Div 1]:[Sth H Pts]])</f>
        <v>6</v>
      </c>
      <c r="Y74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7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74" s="38" t="str">
        <f ca="1">IF(AND(tblPointScore[[#This Row],[Div 1 Pts]]&gt;0,tblPointScore[[#This Row],[Div 2 Pts]]&gt;0),"Y","N")</f>
        <v>N</v>
      </c>
      <c r="AB74" s="35" t="str">
        <f>IF(AND(tblPointScore[[#This Row],[Mac Div 1 A]]&gt;0,tblPointScore[[#This Row],[Mac Div 1 B]]&gt;0),"Y","N")</f>
        <v>N</v>
      </c>
      <c r="AC74" s="35" t="str">
        <f>IF(AND(tblPointScore[[#This Row],[Mac Div 2 A]]&gt;0,tblPointScore[[#This Row],[Mac Div 2 B]]&gt;0),"Y","N")</f>
        <v>N</v>
      </c>
      <c r="AD74" s="35" t="str">
        <f>IF(AND(tblPointScore[[#This Row],[Now Div 1 A]]&gt;0,tblPointScore[[#This Row],[Now Div 1 B]]&gt;0),"Y","N")</f>
        <v>N</v>
      </c>
      <c r="AE74" s="35" t="str">
        <f>IF(AND(tblPointScore[[#This Row],[Now Div 2 A]]&gt;0,tblPointScore[[#This Row],[Now Div 2 B]]&gt;0),"Y","N")</f>
        <v>N</v>
      </c>
      <c r="AF74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75" spans="1:32">
      <c r="A75" s="20">
        <f ca="1">CELL("row", A74)-1</f>
        <v>73</v>
      </c>
      <c r="B75" s="65" t="s">
        <v>692</v>
      </c>
      <c r="C75" s="65" t="s">
        <v>685</v>
      </c>
      <c r="D75" s="22" t="str">
        <f>CONCATENATE(tblPointScore[[#This Row],[Name]]," - ",tblPointScore[[#This Row],[Club]])</f>
        <v>Klenke Anton - ICC</v>
      </c>
      <c r="E75" s="23">
        <f ca="1">IF(ISNA(VLOOKUP(tblPointScore[[#This Row],[Name / Club]],tblGlbn_Div1[[Name / Club]:[Points]],5,FALSE)),0,VLOOKUP(tblPointScore[[#This Row],[Name / Club]],tblGlbn_Div1[[Name / Club]:[Points]],5,FALSE))</f>
        <v>0</v>
      </c>
      <c r="F75" s="23">
        <f>IF(ISNA(VLOOKUP(tblPointScore[[#This Row],[Name / Club]],tblGlbn_Div2[[Name / Club]:[Points]],5,FALSE)),0,VLOOKUP(tblPointScore[[#This Row],[Name / Club]],tblGlbn_Div2[[Name / Club]:[Points]],5,FALSE))</f>
        <v>0</v>
      </c>
      <c r="G75" s="23">
        <f>IF(ISNA(VLOOKUP(tblPointScore[[#This Row],[Name / Club]],tblGlbn_Div1[Name / Club],1,FALSE)),IF(ISNA(VLOOKUP(tblPointScore[[#This Row],[Name / Club]],tblGlbn_Div2[Name / Club],1,FALSE)),0,3),3)</f>
        <v>3</v>
      </c>
      <c r="H75" s="23">
        <f ca="1">IF(ISNA(VLOOKUP(tblPointScore[[#This Row],[Name / Club]],tblIll_Div1[[Name / Club]:[Points]],5,FALSE)),0,VLOOKUP(tblPointScore[[#This Row],[Name / Club]],tblIll_Div1[[Name / Club]:[Points]],5,FALSE))</f>
        <v>0</v>
      </c>
      <c r="I75" s="23">
        <f>IF(ISNA(VLOOKUP(tblPointScore[[#This Row],[Name / Club]],tblIll_Div2[[Name / Club]:[Points]],5,FALSE)),0,VLOOKUP(tblPointScore[[#This Row],[Name / Club]],tblIll_Div2[[Name / Club]:[Points]],5,FALSE))</f>
        <v>0</v>
      </c>
      <c r="J75" s="23">
        <f>IF(ISNA(VLOOKUP(tblPointScore[[#This Row],[Name / Club]],tblIll_Div1[Name / Club],1,FALSE)),IF(ISNA(VLOOKUP(tblPointScore[[#This Row],[Name / Club]],tblIll_Div2[Name / Club],1,FALSE)),0,3),3)</f>
        <v>3</v>
      </c>
      <c r="K75" s="23">
        <f>IF(ISNA(VLOOKUP(tblPointScore[[#This Row],[Name / Club]],tblMac_Div1A[[Name / Club]:[Points]],5,FALSE)),0,VLOOKUP(tblPointScore[[#This Row],[Name / Club]],tblMac_Div1A[[Name / Club]:[Points]],5,FALSE))</f>
        <v>0</v>
      </c>
      <c r="L75" s="23">
        <f>IF(ISNA(VLOOKUP(tblPointScore[[#This Row],[Name / Club]],tblMac_Div1B[[Name / Club]:[Points]],5,FALSE)),0,VLOOKUP(tblPointScore[[#This Row],[Name / Club]],tblMac_Div1B[[Name / Club]:[Points]],5,FALSE))</f>
        <v>0</v>
      </c>
      <c r="M75" s="23">
        <f>IF(ISNA(VLOOKUP(tblPointScore[[#This Row],[Name / Club]],tblMac_Div2A[[Name / Club]:[Points]],5,FALSE)),0,VLOOKUP(tblPointScore[[#This Row],[Name / Club]],tblMac_Div2A[[Name / Club]:[Points]],5,FALSE))</f>
        <v>0</v>
      </c>
      <c r="N75" s="23">
        <f>IF(ISNA(VLOOKUP(tblPointScore[[#This Row],[Name / Club]],tblMac_Div2B[[Name / Club]:[Points]],5,FALSE)),0,VLOOKUP(tblPointScore[[#This Row],[Name / Club]],tblMac_Div2B[[Name / Club]:[Points]],5,FALSE))</f>
        <v>0</v>
      </c>
      <c r="O75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75" s="23">
        <f>IF(ISNA(VLOOKUP(tblPointScore[[#This Row],[Name / Club]],tblNow_Div1A[[Name / Club]:[Points]],5,FALSE)),0,VLOOKUP(tblPointScore[[#This Row],[Name / Club]],tblNow_Div1A[[Name / Club]:[Points]],5,FALSE))</f>
        <v>0</v>
      </c>
      <c r="Q75" s="23">
        <f>IF(ISNA(VLOOKUP(tblPointScore[[#This Row],[Name / Club]],tblNow_Div1B[[Name / Club]:[Points]],5,FALSE)),0,VLOOKUP(tblPointScore[[#This Row],[Name / Club]],tblNow_Div1B[[Name / Club]:[Points]],5,FALSE))</f>
        <v>0</v>
      </c>
      <c r="R75" s="23">
        <f>IF(ISNA(VLOOKUP(tblPointScore[[#This Row],[Name / Club]],tblNow_Div2A[[Name / Club]:[Points]],5,FALSE)),0,VLOOKUP(tblPointScore[[#This Row],[Name / Club]],tblNow_Div2A[[Name / Club]:[Points]],5,FALSE))</f>
        <v>0</v>
      </c>
      <c r="S75" s="23">
        <f>IF(ISNA(VLOOKUP(tblPointScore[[#This Row],[Name / Club]],tblNow_Div2B[[Name / Club]:[Points]],5,FALSE)),0,VLOOKUP(tblPointScore[[#This Row],[Name / Club]],tblNow_Div2B[[Name / Club]:[Points]],5,FALSE))</f>
        <v>0</v>
      </c>
      <c r="T75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75" s="23">
        <f>IF(ISNA(VLOOKUP(tblPointScore[[#This Row],[Name / Club]],tblSthn_Div1[[Name / Club]:[Points]],5,FALSE)),0,VLOOKUP(tblPointScore[[#This Row],[Name / Club]],tblSthn_Div1[[Name / Club]:[Points]],5,FALSE))</f>
        <v>0</v>
      </c>
      <c r="V75" s="23">
        <f>IF(ISNA(VLOOKUP(tblPointScore[[#This Row],[Name / Club]],tblSthn_Div2[[Name / Club]:[Points]],5,FALSE)),0,VLOOKUP(tblPointScore[[#This Row],[Name / Club]],tblSthn_Div2[[Name / Club]:[Points]],5,FALSE))</f>
        <v>0</v>
      </c>
      <c r="W75" s="23">
        <f>IF(ISNA(VLOOKUP(tblPointScore[[#This Row],[Name / Club]],tblSthn_Div1[Name / Club],1,FALSE)),IF(ISNA(VLOOKUP(tblPointScore[[#This Row],[Name / Club]],tblSthn_Div2[Name / Club],1,FALSE)),0,3),3)</f>
        <v>0</v>
      </c>
      <c r="X75" s="23">
        <f ca="1">SUM(tblPointScore[[#This Row],[Glbn Div 1]:[Sth H Pts]])</f>
        <v>6</v>
      </c>
      <c r="Y75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75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75" s="44" t="str">
        <f ca="1">IF(AND(tblPointScore[[#This Row],[Div 1 Pts]]&gt;0,tblPointScore[[#This Row],[Div 2 Pts]]&gt;0),"Y","N")</f>
        <v>N</v>
      </c>
      <c r="AB75" s="45" t="str">
        <f>IF(AND(tblPointScore[[#This Row],[Mac Div 1 A]]&gt;0,tblPointScore[[#This Row],[Mac Div 1 B]]&gt;0),"Y","N")</f>
        <v>N</v>
      </c>
      <c r="AC75" s="45" t="str">
        <f>IF(AND(tblPointScore[[#This Row],[Mac Div 2 A]]&gt;0,tblPointScore[[#This Row],[Mac Div 2 B]]&gt;0),"Y","N")</f>
        <v>N</v>
      </c>
      <c r="AD75" s="45" t="str">
        <f>IF(AND(tblPointScore[[#This Row],[Now Div 1 A]]&gt;0,tblPointScore[[#This Row],[Now Div 1 B]]&gt;0),"Y","N")</f>
        <v>N</v>
      </c>
      <c r="AE75" s="45" t="str">
        <f>IF(AND(tblPointScore[[#This Row],[Now Div 2 A]]&gt;0,tblPointScore[[#This Row],[Now Div 2 B]]&gt;0),"Y","N")</f>
        <v>N</v>
      </c>
      <c r="AF75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76" spans="1:32">
      <c r="A76" s="20">
        <f ca="1">CELL("row", A75)-1</f>
        <v>74</v>
      </c>
      <c r="B76" s="43" t="s">
        <v>708</v>
      </c>
      <c r="C76" s="43" t="s">
        <v>685</v>
      </c>
      <c r="D76" s="22" t="str">
        <f>CONCATENATE(tblPointScore[[#This Row],[Name]]," - ",tblPointScore[[#This Row],[Club]])</f>
        <v>Law Merrick - ICC</v>
      </c>
      <c r="E76" s="23">
        <f>IF(ISNA(VLOOKUP(tblPointScore[[#This Row],[Name / Club]],tblGlbn_Div1[[Name / Club]:[Points]],5,FALSE)),0,VLOOKUP(tblPointScore[[#This Row],[Name / Club]],tblGlbn_Div1[[Name / Club]:[Points]],5,FALSE))</f>
        <v>0</v>
      </c>
      <c r="F76" s="23">
        <f>IF(ISNA(VLOOKUP(tblPointScore[[#This Row],[Name / Club]],tblGlbn_Div2[[Name / Club]:[Points]],5,FALSE)),0,VLOOKUP(tblPointScore[[#This Row],[Name / Club]],tblGlbn_Div2[[Name / Club]:[Points]],5,FALSE))</f>
        <v>0</v>
      </c>
      <c r="G76" s="23">
        <f>IF(ISNA(VLOOKUP(tblPointScore[[#This Row],[Name / Club]],tblGlbn_Div1[Name / Club],1,FALSE)),IF(ISNA(VLOOKUP(tblPointScore[[#This Row],[Name / Club]],tblGlbn_Div2[Name / Club],1,FALSE)),0,3),3)</f>
        <v>0</v>
      </c>
      <c r="H76" s="23">
        <f ca="1">IF(ISNA(VLOOKUP(tblPointScore[[#This Row],[Name / Club]],tblIll_Div1[[Name / Club]:[Points]],5,FALSE)),0,VLOOKUP(tblPointScore[[#This Row],[Name / Club]],tblIll_Div1[[Name / Club]:[Points]],5,FALSE))</f>
        <v>0</v>
      </c>
      <c r="I76" s="23">
        <f>IF(ISNA(VLOOKUP(tblPointScore[[#This Row],[Name / Club]],tblIll_Div2[[Name / Club]:[Points]],5,FALSE)),0,VLOOKUP(tblPointScore[[#This Row],[Name / Club]],tblIll_Div2[[Name / Club]:[Points]],5,FALSE))</f>
        <v>0</v>
      </c>
      <c r="J76" s="23">
        <f>IF(ISNA(VLOOKUP(tblPointScore[[#This Row],[Name / Club]],tblIll_Div1[Name / Club],1,FALSE)),IF(ISNA(VLOOKUP(tblPointScore[[#This Row],[Name / Club]],tblIll_Div2[Name / Club],1,FALSE)),0,3),3)</f>
        <v>3</v>
      </c>
      <c r="K76" s="23">
        <f ca="1">IF(ISNA(VLOOKUP(tblPointScore[[#This Row],[Name / Club]],tblMac_Div1A[[Name / Club]:[Points]],5,FALSE)),0,VLOOKUP(tblPointScore[[#This Row],[Name / Club]],tblMac_Div1A[[Name / Club]:[Points]],5,FALSE))</f>
        <v>0</v>
      </c>
      <c r="L76" s="23">
        <f>IF(ISNA(VLOOKUP(tblPointScore[[#This Row],[Name / Club]],tblMac_Div1B[[Name / Club]:[Points]],5,FALSE)),0,VLOOKUP(tblPointScore[[#This Row],[Name / Club]],tblMac_Div1B[[Name / Club]:[Points]],5,FALSE))</f>
        <v>0</v>
      </c>
      <c r="M76" s="23">
        <f>IF(ISNA(VLOOKUP(tblPointScore[[#This Row],[Name / Club]],tblMac_Div2A[[Name / Club]:[Points]],5,FALSE)),0,VLOOKUP(tblPointScore[[#This Row],[Name / Club]],tblMac_Div2A[[Name / Club]:[Points]],5,FALSE))</f>
        <v>0</v>
      </c>
      <c r="N76" s="23">
        <f>IF(ISNA(VLOOKUP(tblPointScore[[#This Row],[Name / Club]],tblMac_Div2B[[Name / Club]:[Points]],5,FALSE)),0,VLOOKUP(tblPointScore[[#This Row],[Name / Club]],tblMac_Div2B[[Name / Club]:[Points]],5,FALSE))</f>
        <v>0</v>
      </c>
      <c r="O76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76" s="23">
        <f>IF(ISNA(VLOOKUP(tblPointScore[[#This Row],[Name / Club]],tblNow_Div1A[[Name / Club]:[Points]],5,FALSE)),0,VLOOKUP(tblPointScore[[#This Row],[Name / Club]],tblNow_Div1A[[Name / Club]:[Points]],5,FALSE))</f>
        <v>0</v>
      </c>
      <c r="Q76" s="23">
        <f>IF(ISNA(VLOOKUP(tblPointScore[[#This Row],[Name / Club]],tblNow_Div1B[[Name / Club]:[Points]],5,FALSE)),0,VLOOKUP(tblPointScore[[#This Row],[Name / Club]],tblNow_Div1B[[Name / Club]:[Points]],5,FALSE))</f>
        <v>0</v>
      </c>
      <c r="R76" s="23">
        <f>IF(ISNA(VLOOKUP(tblPointScore[[#This Row],[Name / Club]],tblNow_Div2A[[Name / Club]:[Points]],5,FALSE)),0,VLOOKUP(tblPointScore[[#This Row],[Name / Club]],tblNow_Div2A[[Name / Club]:[Points]],5,FALSE))</f>
        <v>0</v>
      </c>
      <c r="S76" s="23">
        <f>IF(ISNA(VLOOKUP(tblPointScore[[#This Row],[Name / Club]],tblNow_Div2B[[Name / Club]:[Points]],5,FALSE)),0,VLOOKUP(tblPointScore[[#This Row],[Name / Club]],tblNow_Div2B[[Name / Club]:[Points]],5,FALSE))</f>
        <v>0</v>
      </c>
      <c r="T76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76" s="23">
        <f>IF(ISNA(VLOOKUP(tblPointScore[[#This Row],[Name / Club]],tblSthn_Div1[[Name / Club]:[Points]],5,FALSE)),0,VLOOKUP(tblPointScore[[#This Row],[Name / Club]],tblSthn_Div1[[Name / Club]:[Points]],5,FALSE))</f>
        <v>0</v>
      </c>
      <c r="V76" s="23">
        <f>IF(ISNA(VLOOKUP(tblPointScore[[#This Row],[Name / Club]],tblSthn_Div2[[Name / Club]:[Points]],5,FALSE)),0,VLOOKUP(tblPointScore[[#This Row],[Name / Club]],tblSthn_Div2[[Name / Club]:[Points]],5,FALSE))</f>
        <v>0</v>
      </c>
      <c r="W76" s="23">
        <f>IF(ISNA(VLOOKUP(tblPointScore[[#This Row],[Name / Club]],tblSthn_Div1[Name / Club],1,FALSE)),IF(ISNA(VLOOKUP(tblPointScore[[#This Row],[Name / Club]],tblSthn_Div2[Name / Club],1,FALSE)),0,3),3)</f>
        <v>0</v>
      </c>
      <c r="X76" s="23">
        <f ca="1">SUM(tblPointScore[[#This Row],[Glbn Div 1]:[Sth H Pts]])</f>
        <v>6</v>
      </c>
      <c r="Y76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76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76" s="44" t="str">
        <f ca="1">IF(AND(tblPointScore[[#This Row],[Div 1 Pts]]&gt;0,tblPointScore[[#This Row],[Div 2 Pts]]&gt;0),"Y","N")</f>
        <v>N</v>
      </c>
      <c r="AB76" s="45" t="str">
        <f ca="1">IF(AND(tblPointScore[[#This Row],[Mac Div 1 A]]&gt;0,tblPointScore[[#This Row],[Mac Div 1 B]]&gt;0),"Y","N")</f>
        <v>N</v>
      </c>
      <c r="AC76" s="45" t="str">
        <f>IF(AND(tblPointScore[[#This Row],[Mac Div 2 A]]&gt;0,tblPointScore[[#This Row],[Mac Div 2 B]]&gt;0),"Y","N")</f>
        <v>N</v>
      </c>
      <c r="AD76" s="45" t="str">
        <f>IF(AND(tblPointScore[[#This Row],[Now Div 1 A]]&gt;0,tblPointScore[[#This Row],[Now Div 1 B]]&gt;0),"Y","N")</f>
        <v>N</v>
      </c>
      <c r="AE76" s="45" t="str">
        <f>IF(AND(tblPointScore[[#This Row],[Now Div 2 A]]&gt;0,tblPointScore[[#This Row],[Now Div 2 B]]&gt;0),"Y","N")</f>
        <v>N</v>
      </c>
      <c r="AF76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77" spans="1:32">
      <c r="A77" s="1">
        <f ca="1">CELL("row", A76)-1</f>
        <v>75</v>
      </c>
      <c r="B77" s="7" t="s">
        <v>717</v>
      </c>
      <c r="C77" s="7" t="s">
        <v>684</v>
      </c>
      <c r="D77" s="4" t="str">
        <f>CONCATENATE(tblPointScore[[#This Row],[Name]]," - ",tblPointScore[[#This Row],[Club]])</f>
        <v>Miller Brendon - NVC</v>
      </c>
      <c r="E77" s="1">
        <f>IF(ISNA(VLOOKUP(tblPointScore[[#This Row],[Name / Club]],tblGlbn_Div1[[Name / Club]:[Points]],5,FALSE)),0,VLOOKUP(tblPointScore[[#This Row],[Name / Club]],tblGlbn_Div1[[Name / Club]:[Points]],5,FALSE))</f>
        <v>0</v>
      </c>
      <c r="F77" s="1">
        <f ca="1">IF(ISNA(VLOOKUP(tblPointScore[[#This Row],[Name / Club]],tblGlbn_Div2[[Name / Club]:[Points]],5,FALSE)),0,VLOOKUP(tblPointScore[[#This Row],[Name / Club]],tblGlbn_Div2[[Name / Club]:[Points]],5,FALSE))</f>
        <v>0</v>
      </c>
      <c r="G77" s="1">
        <f>IF(ISNA(VLOOKUP(tblPointScore[[#This Row],[Name / Club]],tblGlbn_Div1[Name / Club],1,FALSE)),IF(ISNA(VLOOKUP(tblPointScore[[#This Row],[Name / Club]],tblGlbn_Div2[Name / Club],1,FALSE)),0,3),3)</f>
        <v>3</v>
      </c>
      <c r="H77" s="1">
        <f>IF(ISNA(VLOOKUP(tblPointScore[[#This Row],[Name / Club]],tblIll_Div1[[Name / Club]:[Points]],5,FALSE)),0,VLOOKUP(tblPointScore[[#This Row],[Name / Club]],tblIll_Div1[[Name / Club]:[Points]],5,FALSE))</f>
        <v>0</v>
      </c>
      <c r="I77" s="1">
        <f>IF(ISNA(VLOOKUP(tblPointScore[[#This Row],[Name / Club]],tblIll_Div2[[Name / Club]:[Points]],5,FALSE)),0,VLOOKUP(tblPointScore[[#This Row],[Name / Club]],tblIll_Div2[[Name / Club]:[Points]],5,FALSE))</f>
        <v>0</v>
      </c>
      <c r="J77" s="1">
        <f>IF(ISNA(VLOOKUP(tblPointScore[[#This Row],[Name / Club]],tblIll_Div1[Name / Club],1,FALSE)),IF(ISNA(VLOOKUP(tblPointScore[[#This Row],[Name / Club]],tblIll_Div2[Name / Club],1,FALSE)),0,3),3)</f>
        <v>0</v>
      </c>
      <c r="K77" s="1">
        <f>IF(ISNA(VLOOKUP(tblPointScore[[#This Row],[Name / Club]],tblMac_Div1A[[Name / Club]:[Points]],5,FALSE)),0,VLOOKUP(tblPointScore[[#This Row],[Name / Club]],tblMac_Div1A[[Name / Club]:[Points]],5,FALSE))</f>
        <v>0</v>
      </c>
      <c r="L77" s="1">
        <f>IF(ISNA(VLOOKUP(tblPointScore[[#This Row],[Name / Club]],tblMac_Div1B[[Name / Club]:[Points]],5,FALSE)),0,VLOOKUP(tblPointScore[[#This Row],[Name / Club]],tblMac_Div1B[[Name / Club]:[Points]],5,FALSE))</f>
        <v>0</v>
      </c>
      <c r="M77" s="1">
        <f>IF(ISNA(VLOOKUP(tblPointScore[[#This Row],[Name / Club]],tblMac_Div2A[[Name / Club]:[Points]],5,FALSE)),0,VLOOKUP(tblPointScore[[#This Row],[Name / Club]],tblMac_Div2A[[Name / Club]:[Points]],5,FALSE))</f>
        <v>0</v>
      </c>
      <c r="N77" s="1">
        <f>IF(ISNA(VLOOKUP(tblPointScore[[#This Row],[Name / Club]],tblMac_Div2B[[Name / Club]:[Points]],5,FALSE)),0,VLOOKUP(tblPointScore[[#This Row],[Name / Club]],tblMac_Div2B[[Name / Club]:[Points]],5,FALSE))</f>
        <v>0</v>
      </c>
      <c r="O7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77" s="1">
        <f>IF(ISNA(VLOOKUP(tblPointScore[[#This Row],[Name / Club]],tblNow_Div1A[[Name / Club]:[Points]],5,FALSE)),0,VLOOKUP(tblPointScore[[#This Row],[Name / Club]],tblNow_Div1A[[Name / Club]:[Points]],5,FALSE))</f>
        <v>0</v>
      </c>
      <c r="Q77" s="1">
        <f>IF(ISNA(VLOOKUP(tblPointScore[[#This Row],[Name / Club]],tblNow_Div1B[[Name / Club]:[Points]],5,FALSE)),0,VLOOKUP(tblPointScore[[#This Row],[Name / Club]],tblNow_Div1B[[Name / Club]:[Points]],5,FALSE))</f>
        <v>0</v>
      </c>
      <c r="R77" s="1">
        <f ca="1">IF(ISNA(VLOOKUP(tblPointScore[[#This Row],[Name / Club]],tblNow_Div2A[[Name / Club]:[Points]],5,FALSE)),0,VLOOKUP(tblPointScore[[#This Row],[Name / Club]],tblNow_Div2A[[Name / Club]:[Points]],5,FALSE))</f>
        <v>0</v>
      </c>
      <c r="S77" s="1">
        <f>IF(ISNA(VLOOKUP(tblPointScore[[#This Row],[Name / Club]],tblNow_Div2B[[Name / Club]:[Points]],5,FALSE)),0,VLOOKUP(tblPointScore[[#This Row],[Name / Club]],tblNow_Div2B[[Name / Club]:[Points]],5,FALSE))</f>
        <v>0</v>
      </c>
      <c r="T7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77" s="1">
        <f>IF(ISNA(VLOOKUP(tblPointScore[[#This Row],[Name / Club]],tblSthn_Div1[[Name / Club]:[Points]],5,FALSE)),0,VLOOKUP(tblPointScore[[#This Row],[Name / Club]],tblSthn_Div1[[Name / Club]:[Points]],5,FALSE))</f>
        <v>0</v>
      </c>
      <c r="V77" s="1">
        <f>IF(ISNA(VLOOKUP(tblPointScore[[#This Row],[Name / Club]],tblSthn_Div2[[Name / Club]:[Points]],5,FALSE)),0,VLOOKUP(tblPointScore[[#This Row],[Name / Club]],tblSthn_Div2[[Name / Club]:[Points]],5,FALSE))</f>
        <v>0</v>
      </c>
      <c r="W77" s="1">
        <f>IF(ISNA(VLOOKUP(tblPointScore[[#This Row],[Name / Club]],tblSthn_Div1[Name / Club],1,FALSE)),IF(ISNA(VLOOKUP(tblPointScore[[#This Row],[Name / Club]],tblSthn_Div2[Name / Club],1,FALSE)),0,3),3)</f>
        <v>0</v>
      </c>
      <c r="X77" s="1">
        <f ca="1">SUM(tblPointScore[[#This Row],[Glbn Div 1]:[Sth H Pts]])</f>
        <v>6</v>
      </c>
      <c r="Y7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77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77" s="38" t="str">
        <f ca="1">IF(AND(tblPointScore[[#This Row],[Div 1 Pts]]&gt;0,tblPointScore[[#This Row],[Div 2 Pts]]&gt;0),"Y","N")</f>
        <v>N</v>
      </c>
      <c r="AB77" s="35" t="str">
        <f>IF(AND(tblPointScore[[#This Row],[Mac Div 1 A]]&gt;0,tblPointScore[[#This Row],[Mac Div 1 B]]&gt;0),"Y","N")</f>
        <v>N</v>
      </c>
      <c r="AC77" s="35" t="str">
        <f>IF(AND(tblPointScore[[#This Row],[Mac Div 2 A]]&gt;0,tblPointScore[[#This Row],[Mac Div 2 B]]&gt;0),"Y","N")</f>
        <v>N</v>
      </c>
      <c r="AD77" s="35" t="str">
        <f>IF(AND(tblPointScore[[#This Row],[Now Div 1 A]]&gt;0,tblPointScore[[#This Row],[Now Div 1 B]]&gt;0),"Y","N")</f>
        <v>N</v>
      </c>
      <c r="AE77" s="35" t="str">
        <f ca="1">IF(AND(tblPointScore[[#This Row],[Now Div 2 A]]&gt;0,tblPointScore[[#This Row],[Now Div 2 B]]&gt;0),"Y","N")</f>
        <v>N</v>
      </c>
      <c r="AF77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78" spans="1:32">
      <c r="A78" s="1">
        <f ca="1">CELL("row", A77)-1</f>
        <v>76</v>
      </c>
      <c r="B78" s="7" t="s">
        <v>390</v>
      </c>
      <c r="C78" s="7" t="s">
        <v>681</v>
      </c>
      <c r="D78" s="4" t="str">
        <f>CONCATENATE(tblPointScore[[#This Row],[Name]]," - ",tblPointScore[[#This Row],[Club]])</f>
        <v>Moroney Gavin - GCC</v>
      </c>
      <c r="E78" s="1">
        <f ca="1">IF(ISNA(VLOOKUP(tblPointScore[[#This Row],[Name / Club]],tblGlbn_Div1[[Name / Club]:[Points]],5,FALSE)),0,VLOOKUP(tblPointScore[[#This Row],[Name / Club]],tblGlbn_Div1[[Name / Club]:[Points]],5,FALSE))</f>
        <v>0</v>
      </c>
      <c r="F78" s="9">
        <f>IF(ISNA(VLOOKUP(tblPointScore[[#This Row],[Name / Club]],tblGlbn_Div2[[Name / Club]:[Points]],5,FALSE)),0,VLOOKUP(tblPointScore[[#This Row],[Name / Club]],tblGlbn_Div2[[Name / Club]:[Points]],5,FALSE))</f>
        <v>0</v>
      </c>
      <c r="G78" s="9">
        <f>IF(ISNA(VLOOKUP(tblPointScore[[#This Row],[Name / Club]],tblGlbn_Div1[Name / Club],1,FALSE)),IF(ISNA(VLOOKUP(tblPointScore[[#This Row],[Name / Club]],tblGlbn_Div2[Name / Club],1,FALSE)),0,3),3)</f>
        <v>3</v>
      </c>
      <c r="H78" s="1">
        <f ca="1">IF(ISNA(VLOOKUP(tblPointScore[[#This Row],[Name / Club]],tblIll_Div1[[Name / Club]:[Points]],5,FALSE)),0,VLOOKUP(tblPointScore[[#This Row],[Name / Club]],tblIll_Div1[[Name / Club]:[Points]],5,FALSE))</f>
        <v>0</v>
      </c>
      <c r="I78" s="1">
        <f>IF(ISNA(VLOOKUP(tblPointScore[[#This Row],[Name / Club]],tblIll_Div2[[Name / Club]:[Points]],5,FALSE)),0,VLOOKUP(tblPointScore[[#This Row],[Name / Club]],tblIll_Div2[[Name / Club]:[Points]],5,FALSE))</f>
        <v>0</v>
      </c>
      <c r="J78" s="1">
        <f>IF(ISNA(VLOOKUP(tblPointScore[[#This Row],[Name / Club]],tblIll_Div1[Name / Club],1,FALSE)),IF(ISNA(VLOOKUP(tblPointScore[[#This Row],[Name / Club]],tblIll_Div2[Name / Club],1,FALSE)),0,3),3)</f>
        <v>3</v>
      </c>
      <c r="K78" s="1">
        <f>IF(ISNA(VLOOKUP(tblPointScore[[#This Row],[Name / Club]],tblMac_Div1A[[Name / Club]:[Points]],5,FALSE)),0,VLOOKUP(tblPointScore[[#This Row],[Name / Club]],tblMac_Div1A[[Name / Club]:[Points]],5,FALSE))</f>
        <v>0</v>
      </c>
      <c r="L78" s="1">
        <f>IF(ISNA(VLOOKUP(tblPointScore[[#This Row],[Name / Club]],tblMac_Div1B[[Name / Club]:[Points]],5,FALSE)),0,VLOOKUP(tblPointScore[[#This Row],[Name / Club]],tblMac_Div1B[[Name / Club]:[Points]],5,FALSE))</f>
        <v>0</v>
      </c>
      <c r="M78" s="1">
        <f>IF(ISNA(VLOOKUP(tblPointScore[[#This Row],[Name / Club]],tblMac_Div2A[[Name / Club]:[Points]],5,FALSE)),0,VLOOKUP(tblPointScore[[#This Row],[Name / Club]],tblMac_Div2A[[Name / Club]:[Points]],5,FALSE))</f>
        <v>0</v>
      </c>
      <c r="N78" s="1">
        <f>IF(ISNA(VLOOKUP(tblPointScore[[#This Row],[Name / Club]],tblMac_Div2B[[Name / Club]:[Points]],5,FALSE)),0,VLOOKUP(tblPointScore[[#This Row],[Name / Club]],tblMac_Div2B[[Name / Club]:[Points]],5,FALSE))</f>
        <v>0</v>
      </c>
      <c r="O7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78" s="1">
        <f>IF(ISNA(VLOOKUP(tblPointScore[[#This Row],[Name / Club]],tblNow_Div1A[[Name / Club]:[Points]],5,FALSE)),0,VLOOKUP(tblPointScore[[#This Row],[Name / Club]],tblNow_Div1A[[Name / Club]:[Points]],5,FALSE))</f>
        <v>0</v>
      </c>
      <c r="Q78" s="1">
        <f>IF(ISNA(VLOOKUP(tblPointScore[[#This Row],[Name / Club]],tblNow_Div1B[[Name / Club]:[Points]],5,FALSE)),0,VLOOKUP(tblPointScore[[#This Row],[Name / Club]],tblNow_Div1B[[Name / Club]:[Points]],5,FALSE))</f>
        <v>0</v>
      </c>
      <c r="R78" s="1">
        <f>IF(ISNA(VLOOKUP(tblPointScore[[#This Row],[Name / Club]],tblNow_Div2A[[Name / Club]:[Points]],5,FALSE)),0,VLOOKUP(tblPointScore[[#This Row],[Name / Club]],tblNow_Div2A[[Name / Club]:[Points]],5,FALSE))</f>
        <v>0</v>
      </c>
      <c r="S78" s="1">
        <f>IF(ISNA(VLOOKUP(tblPointScore[[#This Row],[Name / Club]],tblNow_Div2B[[Name / Club]:[Points]],5,FALSE)),0,VLOOKUP(tblPointScore[[#This Row],[Name / Club]],tblNow_Div2B[[Name / Club]:[Points]],5,FALSE))</f>
        <v>0</v>
      </c>
      <c r="T7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78" s="1">
        <f>IF(ISNA(VLOOKUP(tblPointScore[[#This Row],[Name / Club]],tblSthn_Div1[[Name / Club]:[Points]],5,FALSE)),0,VLOOKUP(tblPointScore[[#This Row],[Name / Club]],tblSthn_Div1[[Name / Club]:[Points]],5,FALSE))</f>
        <v>0</v>
      </c>
      <c r="V78" s="1">
        <f>IF(ISNA(VLOOKUP(tblPointScore[[#This Row],[Name / Club]],tblSthn_Div2[[Name / Club]:[Points]],5,FALSE)),0,VLOOKUP(tblPointScore[[#This Row],[Name / Club]],tblSthn_Div2[[Name / Club]:[Points]],5,FALSE))</f>
        <v>0</v>
      </c>
      <c r="W78" s="1">
        <f>IF(ISNA(VLOOKUP(tblPointScore[[#This Row],[Name / Club]],tblSthn_Div1[Name / Club],1,FALSE)),IF(ISNA(VLOOKUP(tblPointScore[[#This Row],[Name / Club]],tblSthn_Div2[Name / Club],1,FALSE)),0,3),3)</f>
        <v>0</v>
      </c>
      <c r="X78" s="9">
        <f ca="1">SUM(tblPointScore[[#This Row],[Glbn Div 1]:[Sth H Pts]])</f>
        <v>6</v>
      </c>
      <c r="Y78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7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78" s="38" t="str">
        <f ca="1">IF(AND(tblPointScore[[#This Row],[Div 1 Pts]]&gt;0,tblPointScore[[#This Row],[Div 2 Pts]]&gt;0),"Y","N")</f>
        <v>N</v>
      </c>
      <c r="AB78" s="35" t="str">
        <f>IF(AND(tblPointScore[[#This Row],[Mac Div 1 A]]&gt;0,tblPointScore[[#This Row],[Mac Div 1 B]]&gt;0),"Y","N")</f>
        <v>N</v>
      </c>
      <c r="AC78" s="35" t="str">
        <f>IF(AND(tblPointScore[[#This Row],[Mac Div 2 A]]&gt;0,tblPointScore[[#This Row],[Mac Div 2 B]]&gt;0),"Y","N")</f>
        <v>N</v>
      </c>
      <c r="AD78" s="35" t="str">
        <f>IF(AND(tblPointScore[[#This Row],[Now Div 1 A]]&gt;0,tblPointScore[[#This Row],[Now Div 1 B]]&gt;0),"Y","N")</f>
        <v>N</v>
      </c>
      <c r="AE78" s="35" t="str">
        <f>IF(AND(tblPointScore[[#This Row],[Now Div 2 A]]&gt;0,tblPointScore[[#This Row],[Now Div 2 B]]&gt;0),"Y","N")</f>
        <v>N</v>
      </c>
      <c r="AF78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79" spans="1:32">
      <c r="A79" s="20">
        <f ca="1">CELL("row", A78)-1</f>
        <v>77</v>
      </c>
      <c r="B79" s="65" t="s">
        <v>701</v>
      </c>
      <c r="C79" s="43" t="s">
        <v>682</v>
      </c>
      <c r="D79" s="22" t="str">
        <f>CONCATENATE(tblPointScore[[#This Row],[Name]]," - ",tblPointScore[[#This Row],[Club]])</f>
        <v>Salafia James - CCC</v>
      </c>
      <c r="E79" s="23">
        <f>IF(ISNA(VLOOKUP(tblPointScore[[#This Row],[Name / Club]],tblGlbn_Div1[[Name / Club]:[Points]],5,FALSE)),0,VLOOKUP(tblPointScore[[#This Row],[Name / Club]],tblGlbn_Div1[[Name / Club]:[Points]],5,FALSE))</f>
        <v>0</v>
      </c>
      <c r="F79" s="23">
        <f ca="1">IF(ISNA(VLOOKUP(tblPointScore[[#This Row],[Name / Club]],tblGlbn_Div2[[Name / Club]:[Points]],5,FALSE)),0,VLOOKUP(tblPointScore[[#This Row],[Name / Club]],tblGlbn_Div2[[Name / Club]:[Points]],5,FALSE))</f>
        <v>0</v>
      </c>
      <c r="G79" s="23">
        <f>IF(ISNA(VLOOKUP(tblPointScore[[#This Row],[Name / Club]],tblGlbn_Div1[Name / Club],1,FALSE)),IF(ISNA(VLOOKUP(tblPointScore[[#This Row],[Name / Club]],tblGlbn_Div2[Name / Club],1,FALSE)),0,3),3)</f>
        <v>3</v>
      </c>
      <c r="H79" s="23">
        <f>IF(ISNA(VLOOKUP(tblPointScore[[#This Row],[Name / Club]],tblIll_Div1[[Name / Club]:[Points]],5,FALSE)),0,VLOOKUP(tblPointScore[[#This Row],[Name / Club]],tblIll_Div1[[Name / Club]:[Points]],5,FALSE))</f>
        <v>0</v>
      </c>
      <c r="I79" s="23">
        <f ca="1">IF(ISNA(VLOOKUP(tblPointScore[[#This Row],[Name / Club]],tblIll_Div2[[Name / Club]:[Points]],5,FALSE)),0,VLOOKUP(tblPointScore[[#This Row],[Name / Club]],tblIll_Div2[[Name / Club]:[Points]],5,FALSE))</f>
        <v>0</v>
      </c>
      <c r="J79" s="23">
        <f>IF(ISNA(VLOOKUP(tblPointScore[[#This Row],[Name / Club]],tblIll_Div1[Name / Club],1,FALSE)),IF(ISNA(VLOOKUP(tblPointScore[[#This Row],[Name / Club]],tblIll_Div2[Name / Club],1,FALSE)),0,3),3)</f>
        <v>3</v>
      </c>
      <c r="K79" s="23">
        <f>IF(ISNA(VLOOKUP(tblPointScore[[#This Row],[Name / Club]],tblMac_Div1A[[Name / Club]:[Points]],5,FALSE)),0,VLOOKUP(tblPointScore[[#This Row],[Name / Club]],tblMac_Div1A[[Name / Club]:[Points]],5,FALSE))</f>
        <v>0</v>
      </c>
      <c r="L79" s="23">
        <f>IF(ISNA(VLOOKUP(tblPointScore[[#This Row],[Name / Club]],tblMac_Div1B[[Name / Club]:[Points]],5,FALSE)),0,VLOOKUP(tblPointScore[[#This Row],[Name / Club]],tblMac_Div1B[[Name / Club]:[Points]],5,FALSE))</f>
        <v>0</v>
      </c>
      <c r="M79" s="23">
        <f>IF(ISNA(VLOOKUP(tblPointScore[[#This Row],[Name / Club]],tblMac_Div2A[[Name / Club]:[Points]],5,FALSE)),0,VLOOKUP(tblPointScore[[#This Row],[Name / Club]],tblMac_Div2A[[Name / Club]:[Points]],5,FALSE))</f>
        <v>0</v>
      </c>
      <c r="N79" s="23">
        <f>IF(ISNA(VLOOKUP(tblPointScore[[#This Row],[Name / Club]],tblMac_Div2B[[Name / Club]:[Points]],5,FALSE)),0,VLOOKUP(tblPointScore[[#This Row],[Name / Club]],tblMac_Div2B[[Name / Club]:[Points]],5,FALSE))</f>
        <v>0</v>
      </c>
      <c r="O79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79" s="23">
        <f>IF(ISNA(VLOOKUP(tblPointScore[[#This Row],[Name / Club]],tblNow_Div1A[[Name / Club]:[Points]],5,FALSE)),0,VLOOKUP(tblPointScore[[#This Row],[Name / Club]],tblNow_Div1A[[Name / Club]:[Points]],5,FALSE))</f>
        <v>0</v>
      </c>
      <c r="Q79" s="23">
        <f>IF(ISNA(VLOOKUP(tblPointScore[[#This Row],[Name / Club]],tblNow_Div1B[[Name / Club]:[Points]],5,FALSE)),0,VLOOKUP(tblPointScore[[#This Row],[Name / Club]],tblNow_Div1B[[Name / Club]:[Points]],5,FALSE))</f>
        <v>0</v>
      </c>
      <c r="R79" s="23">
        <f>IF(ISNA(VLOOKUP(tblPointScore[[#This Row],[Name / Club]],tblNow_Div2A[[Name / Club]:[Points]],5,FALSE)),0,VLOOKUP(tblPointScore[[#This Row],[Name / Club]],tblNow_Div2A[[Name / Club]:[Points]],5,FALSE))</f>
        <v>0</v>
      </c>
      <c r="S79" s="23">
        <f>IF(ISNA(VLOOKUP(tblPointScore[[#This Row],[Name / Club]],tblNow_Div2B[[Name / Club]:[Points]],5,FALSE)),0,VLOOKUP(tblPointScore[[#This Row],[Name / Club]],tblNow_Div2B[[Name / Club]:[Points]],5,FALSE))</f>
        <v>0</v>
      </c>
      <c r="T79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79" s="23">
        <f>IF(ISNA(VLOOKUP(tblPointScore[[#This Row],[Name / Club]],tblSthn_Div1[[Name / Club]:[Points]],5,FALSE)),0,VLOOKUP(tblPointScore[[#This Row],[Name / Club]],tblSthn_Div1[[Name / Club]:[Points]],5,FALSE))</f>
        <v>0</v>
      </c>
      <c r="V79" s="23">
        <f>IF(ISNA(VLOOKUP(tblPointScore[[#This Row],[Name / Club]],tblSthn_Div2[[Name / Club]:[Points]],5,FALSE)),0,VLOOKUP(tblPointScore[[#This Row],[Name / Club]],tblSthn_Div2[[Name / Club]:[Points]],5,FALSE))</f>
        <v>0</v>
      </c>
      <c r="W79" s="23">
        <f>IF(ISNA(VLOOKUP(tblPointScore[[#This Row],[Name / Club]],tblSthn_Div1[Name / Club],1,FALSE)),IF(ISNA(VLOOKUP(tblPointScore[[#This Row],[Name / Club]],tblSthn_Div2[Name / Club],1,FALSE)),0,3),3)</f>
        <v>0</v>
      </c>
      <c r="X79" s="23">
        <f ca="1">SUM(tblPointScore[[#This Row],[Glbn Div 1]:[Sth H Pts]])</f>
        <v>6</v>
      </c>
      <c r="Y79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79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79" s="44" t="str">
        <f ca="1">IF(AND(tblPointScore[[#This Row],[Div 1 Pts]]&gt;0,tblPointScore[[#This Row],[Div 2 Pts]]&gt;0),"Y","N")</f>
        <v>N</v>
      </c>
      <c r="AB79" s="45" t="str">
        <f>IF(AND(tblPointScore[[#This Row],[Mac Div 1 A]]&gt;0,tblPointScore[[#This Row],[Mac Div 1 B]]&gt;0),"Y","N")</f>
        <v>N</v>
      </c>
      <c r="AC79" s="45" t="str">
        <f>IF(AND(tblPointScore[[#This Row],[Mac Div 2 A]]&gt;0,tblPointScore[[#This Row],[Mac Div 2 B]]&gt;0),"Y","N")</f>
        <v>N</v>
      </c>
      <c r="AD79" s="45" t="str">
        <f>IF(AND(tblPointScore[[#This Row],[Now Div 1 A]]&gt;0,tblPointScore[[#This Row],[Now Div 1 B]]&gt;0),"Y","N")</f>
        <v>N</v>
      </c>
      <c r="AE79" s="45" t="str">
        <f>IF(AND(tblPointScore[[#This Row],[Now Div 2 A]]&gt;0,tblPointScore[[#This Row],[Now Div 2 B]]&gt;0),"Y","N")</f>
        <v>N</v>
      </c>
      <c r="AF79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80" spans="1:32">
      <c r="A80" s="20">
        <f ca="1">CELL("row", A79)-1</f>
        <v>78</v>
      </c>
      <c r="B80" s="43" t="s">
        <v>666</v>
      </c>
      <c r="C80" s="43" t="s">
        <v>685</v>
      </c>
      <c r="D80" s="22" t="str">
        <f>CONCATENATE(tblPointScore[[#This Row],[Name]]," - ",tblPointScore[[#This Row],[Club]])</f>
        <v>Wallace Scott - ICC</v>
      </c>
      <c r="E80" s="23">
        <f ca="1">IF(ISNA(VLOOKUP(tblPointScore[[#This Row],[Name / Club]],tblGlbn_Div1[[Name / Club]:[Points]],5,FALSE)),0,VLOOKUP(tblPointScore[[#This Row],[Name / Club]],tblGlbn_Div1[[Name / Club]:[Points]],5,FALSE))</f>
        <v>0</v>
      </c>
      <c r="F80" s="23">
        <f>IF(ISNA(VLOOKUP(tblPointScore[[#This Row],[Name / Club]],tblGlbn_Div2[[Name / Club]:[Points]],5,FALSE)),0,VLOOKUP(tblPointScore[[#This Row],[Name / Club]],tblGlbn_Div2[[Name / Club]:[Points]],5,FALSE))</f>
        <v>0</v>
      </c>
      <c r="G80" s="23">
        <f>IF(ISNA(VLOOKUP(tblPointScore[[#This Row],[Name / Club]],tblGlbn_Div1[Name / Club],1,FALSE)),IF(ISNA(VLOOKUP(tblPointScore[[#This Row],[Name / Club]],tblGlbn_Div2[Name / Club],1,FALSE)),0,3),3)</f>
        <v>3</v>
      </c>
      <c r="H80" s="23">
        <f ca="1">IF(ISNA(VLOOKUP(tblPointScore[[#This Row],[Name / Club]],tblIll_Div1[[Name / Club]:[Points]],5,FALSE)),0,VLOOKUP(tblPointScore[[#This Row],[Name / Club]],tblIll_Div1[[Name / Club]:[Points]],5,FALSE))</f>
        <v>0</v>
      </c>
      <c r="I80" s="23">
        <f>IF(ISNA(VLOOKUP(tblPointScore[[#This Row],[Name / Club]],tblIll_Div2[[Name / Club]:[Points]],5,FALSE)),0,VLOOKUP(tblPointScore[[#This Row],[Name / Club]],tblIll_Div2[[Name / Club]:[Points]],5,FALSE))</f>
        <v>0</v>
      </c>
      <c r="J80" s="23">
        <f>IF(ISNA(VLOOKUP(tblPointScore[[#This Row],[Name / Club]],tblIll_Div1[Name / Club],1,FALSE)),IF(ISNA(VLOOKUP(tblPointScore[[#This Row],[Name / Club]],tblIll_Div2[Name / Club],1,FALSE)),0,3),3)</f>
        <v>3</v>
      </c>
      <c r="K80" s="23">
        <f>IF(ISNA(VLOOKUP(tblPointScore[[#This Row],[Name / Club]],tblMac_Div1A[[Name / Club]:[Points]],5,FALSE)),0,VLOOKUP(tblPointScore[[#This Row],[Name / Club]],tblMac_Div1A[[Name / Club]:[Points]],5,FALSE))</f>
        <v>0</v>
      </c>
      <c r="L80" s="23">
        <f>IF(ISNA(VLOOKUP(tblPointScore[[#This Row],[Name / Club]],tblMac_Div1B[[Name / Club]:[Points]],5,FALSE)),0,VLOOKUP(tblPointScore[[#This Row],[Name / Club]],tblMac_Div1B[[Name / Club]:[Points]],5,FALSE))</f>
        <v>0</v>
      </c>
      <c r="M80" s="23">
        <f>IF(ISNA(VLOOKUP(tblPointScore[[#This Row],[Name / Club]],tblMac_Div2A[[Name / Club]:[Points]],5,FALSE)),0,VLOOKUP(tblPointScore[[#This Row],[Name / Club]],tblMac_Div2A[[Name / Club]:[Points]],5,FALSE))</f>
        <v>0</v>
      </c>
      <c r="N80" s="23">
        <f>IF(ISNA(VLOOKUP(tblPointScore[[#This Row],[Name / Club]],tblMac_Div2B[[Name / Club]:[Points]],5,FALSE)),0,VLOOKUP(tblPointScore[[#This Row],[Name / Club]],tblMac_Div2B[[Name / Club]:[Points]],5,FALSE))</f>
        <v>0</v>
      </c>
      <c r="O80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80" s="23">
        <f>IF(ISNA(VLOOKUP(tblPointScore[[#This Row],[Name / Club]],tblNow_Div1A[[Name / Club]:[Points]],5,FALSE)),0,VLOOKUP(tblPointScore[[#This Row],[Name / Club]],tblNow_Div1A[[Name / Club]:[Points]],5,FALSE))</f>
        <v>0</v>
      </c>
      <c r="Q80" s="23">
        <f>IF(ISNA(VLOOKUP(tblPointScore[[#This Row],[Name / Club]],tblNow_Div1B[[Name / Club]:[Points]],5,FALSE)),0,VLOOKUP(tblPointScore[[#This Row],[Name / Club]],tblNow_Div1B[[Name / Club]:[Points]],5,FALSE))</f>
        <v>0</v>
      </c>
      <c r="R80" s="23">
        <f>IF(ISNA(VLOOKUP(tblPointScore[[#This Row],[Name / Club]],tblNow_Div2A[[Name / Club]:[Points]],5,FALSE)),0,VLOOKUP(tblPointScore[[#This Row],[Name / Club]],tblNow_Div2A[[Name / Club]:[Points]],5,FALSE))</f>
        <v>0</v>
      </c>
      <c r="S80" s="23">
        <f>IF(ISNA(VLOOKUP(tblPointScore[[#This Row],[Name / Club]],tblNow_Div2B[[Name / Club]:[Points]],5,FALSE)),0,VLOOKUP(tblPointScore[[#This Row],[Name / Club]],tblNow_Div2B[[Name / Club]:[Points]],5,FALSE))</f>
        <v>0</v>
      </c>
      <c r="T80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80" s="23">
        <f>IF(ISNA(VLOOKUP(tblPointScore[[#This Row],[Name / Club]],tblSthn_Div1[[Name / Club]:[Points]],5,FALSE)),0,VLOOKUP(tblPointScore[[#This Row],[Name / Club]],tblSthn_Div1[[Name / Club]:[Points]],5,FALSE))</f>
        <v>0</v>
      </c>
      <c r="V80" s="23">
        <f>IF(ISNA(VLOOKUP(tblPointScore[[#This Row],[Name / Club]],tblSthn_Div2[[Name / Club]:[Points]],5,FALSE)),0,VLOOKUP(tblPointScore[[#This Row],[Name / Club]],tblSthn_Div2[[Name / Club]:[Points]],5,FALSE))</f>
        <v>0</v>
      </c>
      <c r="W80" s="23">
        <f>IF(ISNA(VLOOKUP(tblPointScore[[#This Row],[Name / Club]],tblSthn_Div1[Name / Club],1,FALSE)),IF(ISNA(VLOOKUP(tblPointScore[[#This Row],[Name / Club]],tblSthn_Div2[Name / Club],1,FALSE)),0,3),3)</f>
        <v>0</v>
      </c>
      <c r="X80" s="23">
        <f ca="1">SUM(tblPointScore[[#This Row],[Glbn Div 1]:[Sth H Pts]])</f>
        <v>6</v>
      </c>
      <c r="Y80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80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80" s="44" t="str">
        <f ca="1">IF(AND(tblPointScore[[#This Row],[Div 1 Pts]]&gt;0,tblPointScore[[#This Row],[Div 2 Pts]]&gt;0),"Y","N")</f>
        <v>N</v>
      </c>
      <c r="AB80" s="45" t="str">
        <f>IF(AND(tblPointScore[[#This Row],[Mac Div 1 A]]&gt;0,tblPointScore[[#This Row],[Mac Div 1 B]]&gt;0),"Y","N")</f>
        <v>N</v>
      </c>
      <c r="AC80" s="45" t="str">
        <f>IF(AND(tblPointScore[[#This Row],[Mac Div 2 A]]&gt;0,tblPointScore[[#This Row],[Mac Div 2 B]]&gt;0),"Y","N")</f>
        <v>N</v>
      </c>
      <c r="AD80" s="45" t="str">
        <f>IF(AND(tblPointScore[[#This Row],[Now Div 1 A]]&gt;0,tblPointScore[[#This Row],[Now Div 1 B]]&gt;0),"Y","N")</f>
        <v>N</v>
      </c>
      <c r="AE80" s="45" t="str">
        <f>IF(AND(tblPointScore[[#This Row],[Now Div 2 A]]&gt;0,tblPointScore[[#This Row],[Now Div 2 B]]&gt;0),"Y","N")</f>
        <v>N</v>
      </c>
      <c r="AF80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81" spans="1:32">
      <c r="A81" s="1">
        <f ca="1">CELL("row", A80)-1</f>
        <v>79</v>
      </c>
      <c r="B81" s="7" t="s">
        <v>665</v>
      </c>
      <c r="C81" s="7" t="s">
        <v>682</v>
      </c>
      <c r="D81" s="4" t="str">
        <f>CONCATENATE(tblPointScore[[#This Row],[Name]]," - ",tblPointScore[[#This Row],[Club]])</f>
        <v>McAulay Jordan - CCC</v>
      </c>
      <c r="E81" s="1">
        <f>IF(ISNA(VLOOKUP(tblPointScore[[#This Row],[Name / Club]],tblGlbn_Div1[[Name / Club]:[Points]],5,FALSE)),0,VLOOKUP(tblPointScore[[#This Row],[Name / Club]],tblGlbn_Div1[[Name / Club]:[Points]],5,FALSE))</f>
        <v>0</v>
      </c>
      <c r="F81" s="1">
        <f>IF(ISNA(VLOOKUP(tblPointScore[[#This Row],[Name / Club]],tblGlbn_Div2[[Name / Club]:[Points]],5,FALSE)),0,VLOOKUP(tblPointScore[[#This Row],[Name / Club]],tblGlbn_Div2[[Name / Club]:[Points]],5,FALSE))</f>
        <v>0</v>
      </c>
      <c r="G81" s="1">
        <f>IF(ISNA(VLOOKUP(tblPointScore[[#This Row],[Name / Club]],tblGlbn_Div1[Name / Club],1,FALSE)),IF(ISNA(VLOOKUP(tblPointScore[[#This Row],[Name / Club]],tblGlbn_Div2[Name / Club],1,FALSE)),0,3),3)</f>
        <v>0</v>
      </c>
      <c r="H81" s="1">
        <f>IF(ISNA(VLOOKUP(tblPointScore[[#This Row],[Name / Club]],tblIll_Div1[[Name / Club]:[Points]],5,FALSE)),0,VLOOKUP(tblPointScore[[#This Row],[Name / Club]],tblIll_Div1[[Name / Club]:[Points]],5,FALSE))</f>
        <v>0</v>
      </c>
      <c r="I81" s="1">
        <f>IF(ISNA(VLOOKUP(tblPointScore[[#This Row],[Name / Club]],tblIll_Div2[[Name / Club]:[Points]],5,FALSE)),0,VLOOKUP(tblPointScore[[#This Row],[Name / Club]],tblIll_Div2[[Name / Club]:[Points]],5,FALSE))</f>
        <v>0</v>
      </c>
      <c r="J81" s="1">
        <f>IF(ISNA(VLOOKUP(tblPointScore[[#This Row],[Name / Club]],tblIll_Div1[Name / Club],1,FALSE)),IF(ISNA(VLOOKUP(tblPointScore[[#This Row],[Name / Club]],tblIll_Div2[Name / Club],1,FALSE)),0,3),3)</f>
        <v>0</v>
      </c>
      <c r="K81" s="1">
        <f>IF(ISNA(VLOOKUP(tblPointScore[[#This Row],[Name / Club]],tblMac_Div1A[[Name / Club]:[Points]],5,FALSE)),0,VLOOKUP(tblPointScore[[#This Row],[Name / Club]],tblMac_Div1A[[Name / Club]:[Points]],5,FALSE))</f>
        <v>0</v>
      </c>
      <c r="L81" s="1">
        <f>IF(ISNA(VLOOKUP(tblPointScore[[#This Row],[Name / Club]],tblMac_Div1B[[Name / Club]:[Points]],5,FALSE)),0,VLOOKUP(tblPointScore[[#This Row],[Name / Club]],tblMac_Div1B[[Name / Club]:[Points]],5,FALSE))</f>
        <v>0</v>
      </c>
      <c r="M81" s="1">
        <f>IF(ISNA(VLOOKUP(tblPointScore[[#This Row],[Name / Club]],tblMac_Div2A[[Name / Club]:[Points]],5,FALSE)),0,VLOOKUP(tblPointScore[[#This Row],[Name / Club]],tblMac_Div2A[[Name / Club]:[Points]],5,FALSE))</f>
        <v>0</v>
      </c>
      <c r="N81" s="1">
        <f>IF(ISNA(VLOOKUP(tblPointScore[[#This Row],[Name / Club]],tblMac_Div2B[[Name / Club]:[Points]],5,FALSE)),0,VLOOKUP(tblPointScore[[#This Row],[Name / Club]],tblMac_Div2B[[Name / Club]:[Points]],5,FALSE))</f>
        <v>0</v>
      </c>
      <c r="O8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81" s="1">
        <f>IF(ISNA(VLOOKUP(tblPointScore[[#This Row],[Name / Club]],tblNow_Div1A[[Name / Club]:[Points]],5,FALSE)),0,VLOOKUP(tblPointScore[[#This Row],[Name / Club]],tblNow_Div1A[[Name / Club]:[Points]],5,FALSE))</f>
        <v>0</v>
      </c>
      <c r="Q81" s="1">
        <f>IF(ISNA(VLOOKUP(tblPointScore[[#This Row],[Name / Club]],tblNow_Div1B[[Name / Club]:[Points]],5,FALSE)),0,VLOOKUP(tblPointScore[[#This Row],[Name / Club]],tblNow_Div1B[[Name / Club]:[Points]],5,FALSE))</f>
        <v>0</v>
      </c>
      <c r="R81" s="1">
        <f>IF(ISNA(VLOOKUP(tblPointScore[[#This Row],[Name / Club]],tblNow_Div2A[[Name / Club]:[Points]],5,FALSE)),0,VLOOKUP(tblPointScore[[#This Row],[Name / Club]],tblNow_Div2A[[Name / Club]:[Points]],5,FALSE))</f>
        <v>0</v>
      </c>
      <c r="S81" s="1">
        <f ca="1">IF(ISNA(VLOOKUP(tblPointScore[[#This Row],[Name / Club]],tblNow_Div2B[[Name / Club]:[Points]],5,FALSE)),0,VLOOKUP(tblPointScore[[#This Row],[Name / Club]],tblNow_Div2B[[Name / Club]:[Points]],5,FALSE))</f>
        <v>1</v>
      </c>
      <c r="T8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81" s="1">
        <f>IF(ISNA(VLOOKUP(tblPointScore[[#This Row],[Name / Club]],tblSthn_Div1[[Name / Club]:[Points]],5,FALSE)),0,VLOOKUP(tblPointScore[[#This Row],[Name / Club]],tblSthn_Div1[[Name / Club]:[Points]],5,FALSE))</f>
        <v>0</v>
      </c>
      <c r="V81" s="1">
        <f>IF(ISNA(VLOOKUP(tblPointScore[[#This Row],[Name / Club]],tblSthn_Div2[[Name / Club]:[Points]],5,FALSE)),0,VLOOKUP(tblPointScore[[#This Row],[Name / Club]],tblSthn_Div2[[Name / Club]:[Points]],5,FALSE))</f>
        <v>0</v>
      </c>
      <c r="W81" s="1">
        <f>IF(ISNA(VLOOKUP(tblPointScore[[#This Row],[Name / Club]],tblSthn_Div1[Name / Club],1,FALSE)),IF(ISNA(VLOOKUP(tblPointScore[[#This Row],[Name / Club]],tblSthn_Div2[Name / Club],1,FALSE)),0,3),3)</f>
        <v>0</v>
      </c>
      <c r="X81" s="1">
        <f ca="1">SUM(tblPointScore[[#This Row],[Glbn Div 1]:[Sth H Pts]])</f>
        <v>4</v>
      </c>
      <c r="Y8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81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1</v>
      </c>
      <c r="AA81" s="38" t="str">
        <f ca="1">IF(AND(tblPointScore[[#This Row],[Div 1 Pts]]&gt;0,tblPointScore[[#This Row],[Div 2 Pts]]&gt;0),"Y","N")</f>
        <v>N</v>
      </c>
      <c r="AB81" s="35" t="str">
        <f>IF(AND(tblPointScore[[#This Row],[Mac Div 1 A]]&gt;0,tblPointScore[[#This Row],[Mac Div 1 B]]&gt;0),"Y","N")</f>
        <v>N</v>
      </c>
      <c r="AC81" s="35" t="str">
        <f>IF(AND(tblPointScore[[#This Row],[Mac Div 2 A]]&gt;0,tblPointScore[[#This Row],[Mac Div 2 B]]&gt;0),"Y","N")</f>
        <v>N</v>
      </c>
      <c r="AD81" s="35" t="str">
        <f>IF(AND(tblPointScore[[#This Row],[Now Div 1 A]]&gt;0,tblPointScore[[#This Row],[Now Div 1 B]]&gt;0),"Y","N")</f>
        <v>N</v>
      </c>
      <c r="AE81" s="35" t="str">
        <f ca="1">IF(AND(tblPointScore[[#This Row],[Now Div 2 A]]&gt;0,tblPointScore[[#This Row],[Now Div 2 B]]&gt;0),"Y","N")</f>
        <v>N</v>
      </c>
      <c r="AF81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82" spans="1:32">
      <c r="A82" s="1">
        <f ca="1">CELL("row", A81)-1</f>
        <v>80</v>
      </c>
      <c r="B82" s="43" t="s">
        <v>716</v>
      </c>
      <c r="C82" s="43" t="s">
        <v>681</v>
      </c>
      <c r="D82" s="4" t="str">
        <f>CONCATENATE(tblPointScore[[#This Row],[Name]]," - ",tblPointScore[[#This Row],[Club]])</f>
        <v>Rudgley Ayla - GCC</v>
      </c>
      <c r="E82" s="9">
        <f>IF(ISNA(VLOOKUP(tblPointScore[[#This Row],[Name / Club]],tblGlbn_Div1[[Name / Club]:[Points]],5,FALSE)),0,VLOOKUP(tblPointScore[[#This Row],[Name / Club]],tblGlbn_Div1[[Name / Club]:[Points]],5,FALSE))</f>
        <v>0</v>
      </c>
      <c r="F82" s="9">
        <f>IF(ISNA(VLOOKUP(tblPointScore[[#This Row],[Name / Club]],tblGlbn_Div2[[Name / Club]:[Points]],5,FALSE)),0,VLOOKUP(tblPointScore[[#This Row],[Name / Club]],tblGlbn_Div2[[Name / Club]:[Points]],5,FALSE))</f>
        <v>0</v>
      </c>
      <c r="G82" s="9">
        <f>IF(ISNA(VLOOKUP(tblPointScore[[#This Row],[Name / Club]],tblGlbn_Div1[Name / Club],1,FALSE)),IF(ISNA(VLOOKUP(tblPointScore[[#This Row],[Name / Club]],tblGlbn_Div2[Name / Club],1,FALSE)),0,3),3)</f>
        <v>0</v>
      </c>
      <c r="H82" s="9">
        <f>IF(ISNA(VLOOKUP(tblPointScore[[#This Row],[Name / Club]],tblIll_Div1[[Name / Club]:[Points]],5,FALSE)),0,VLOOKUP(tblPointScore[[#This Row],[Name / Club]],tblIll_Div1[[Name / Club]:[Points]],5,FALSE))</f>
        <v>0</v>
      </c>
      <c r="I82" s="9">
        <f>IF(ISNA(VLOOKUP(tblPointScore[[#This Row],[Name / Club]],tblIll_Div2[[Name / Club]:[Points]],5,FALSE)),0,VLOOKUP(tblPointScore[[#This Row],[Name / Club]],tblIll_Div2[[Name / Club]:[Points]],5,FALSE))</f>
        <v>0</v>
      </c>
      <c r="J82" s="9">
        <f>IF(ISNA(VLOOKUP(tblPointScore[[#This Row],[Name / Club]],tblIll_Div1[Name / Club],1,FALSE)),IF(ISNA(VLOOKUP(tblPointScore[[#This Row],[Name / Club]],tblIll_Div2[Name / Club],1,FALSE)),0,3),3)</f>
        <v>0</v>
      </c>
      <c r="K82" s="9">
        <f>IF(ISNA(VLOOKUP(tblPointScore[[#This Row],[Name / Club]],tblMac_Div1A[[Name / Club]:[Points]],5,FALSE)),0,VLOOKUP(tblPointScore[[#This Row],[Name / Club]],tblMac_Div1A[[Name / Club]:[Points]],5,FALSE))</f>
        <v>0</v>
      </c>
      <c r="L82" s="9">
        <f>IF(ISNA(VLOOKUP(tblPointScore[[#This Row],[Name / Club]],tblMac_Div1B[[Name / Club]:[Points]],5,FALSE)),0,VLOOKUP(tblPointScore[[#This Row],[Name / Club]],tblMac_Div1B[[Name / Club]:[Points]],5,FALSE))</f>
        <v>0</v>
      </c>
      <c r="M82" s="9">
        <f>IF(ISNA(VLOOKUP(tblPointScore[[#This Row],[Name / Club]],tblMac_Div2A[[Name / Club]:[Points]],5,FALSE)),0,VLOOKUP(tblPointScore[[#This Row],[Name / Club]],tblMac_Div2A[[Name / Club]:[Points]],5,FALSE))</f>
        <v>0</v>
      </c>
      <c r="N82" s="9">
        <f>IF(ISNA(VLOOKUP(tblPointScore[[#This Row],[Name / Club]],tblMac_Div2B[[Name / Club]:[Points]],5,FALSE)),0,VLOOKUP(tblPointScore[[#This Row],[Name / Club]],tblMac_Div2B[[Name / Club]:[Points]],5,FALSE))</f>
        <v>0</v>
      </c>
      <c r="O82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82" s="9">
        <f>IF(ISNA(VLOOKUP(tblPointScore[[#This Row],[Name / Club]],tblNow_Div1A[[Name / Club]:[Points]],5,FALSE)),0,VLOOKUP(tblPointScore[[#This Row],[Name / Club]],tblNow_Div1A[[Name / Club]:[Points]],5,FALSE))</f>
        <v>0</v>
      </c>
      <c r="Q82" s="9">
        <f ca="1">IF(ISNA(VLOOKUP(tblPointScore[[#This Row],[Name / Club]],tblNow_Div1B[[Name / Club]:[Points]],5,FALSE)),0,VLOOKUP(tblPointScore[[#This Row],[Name / Club]],tblNow_Div1B[[Name / Club]:[Points]],5,FALSE))</f>
        <v>1</v>
      </c>
      <c r="R82" s="9">
        <f>IF(ISNA(VLOOKUP(tblPointScore[[#This Row],[Name / Club]],tblNow_Div2A[[Name / Club]:[Points]],5,FALSE)),0,VLOOKUP(tblPointScore[[#This Row],[Name / Club]],tblNow_Div2A[[Name / Club]:[Points]],5,FALSE))</f>
        <v>0</v>
      </c>
      <c r="S82" s="9">
        <f>IF(ISNA(VLOOKUP(tblPointScore[[#This Row],[Name / Club]],tblNow_Div2B[[Name / Club]:[Points]],5,FALSE)),0,VLOOKUP(tblPointScore[[#This Row],[Name / Club]],tblNow_Div2B[[Name / Club]:[Points]],5,FALSE))</f>
        <v>0</v>
      </c>
      <c r="T82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82" s="9">
        <f>IF(ISNA(VLOOKUP(tblPointScore[[#This Row],[Name / Club]],tblSthn_Div1[[Name / Club]:[Points]],5,FALSE)),0,VLOOKUP(tblPointScore[[#This Row],[Name / Club]],tblSthn_Div1[[Name / Club]:[Points]],5,FALSE))</f>
        <v>0</v>
      </c>
      <c r="V82" s="9">
        <f>IF(ISNA(VLOOKUP(tblPointScore[[#This Row],[Name / Club]],tblSthn_Div2[[Name / Club]:[Points]],5,FALSE)),0,VLOOKUP(tblPointScore[[#This Row],[Name / Club]],tblSthn_Div2[[Name / Club]:[Points]],5,FALSE))</f>
        <v>0</v>
      </c>
      <c r="W82" s="9">
        <f>IF(ISNA(VLOOKUP(tblPointScore[[#This Row],[Name / Club]],tblSthn_Div1[Name / Club],1,FALSE)),IF(ISNA(VLOOKUP(tblPointScore[[#This Row],[Name / Club]],tblSthn_Div2[Name / Club],1,FALSE)),0,3),3)</f>
        <v>0</v>
      </c>
      <c r="X82" s="9">
        <f ca="1">SUM(tblPointScore[[#This Row],[Glbn Div 1]:[Sth H Pts]])</f>
        <v>4</v>
      </c>
      <c r="Y82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1</v>
      </c>
      <c r="Z8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82" s="38" t="str">
        <f ca="1">IF(AND(tblPointScore[[#This Row],[Div 1 Pts]]&gt;0,tblPointScore[[#This Row],[Div 2 Pts]]&gt;0),"Y","N")</f>
        <v>N</v>
      </c>
      <c r="AB82" s="35" t="str">
        <f>IF(AND(tblPointScore[[#This Row],[Mac Div 1 A]]&gt;0,tblPointScore[[#This Row],[Mac Div 1 B]]&gt;0),"Y","N")</f>
        <v>N</v>
      </c>
      <c r="AC82" s="35" t="str">
        <f>IF(AND(tblPointScore[[#This Row],[Mac Div 2 A]]&gt;0,tblPointScore[[#This Row],[Mac Div 2 B]]&gt;0),"Y","N")</f>
        <v>N</v>
      </c>
      <c r="AD82" s="35" t="str">
        <f ca="1">IF(AND(tblPointScore[[#This Row],[Now Div 1 A]]&gt;0,tblPointScore[[#This Row],[Now Div 1 B]]&gt;0),"Y","N")</f>
        <v>N</v>
      </c>
      <c r="AE82" s="35" t="str">
        <f>IF(AND(tblPointScore[[#This Row],[Now Div 2 A]]&gt;0,tblPointScore[[#This Row],[Now Div 2 B]]&gt;0),"Y","N")</f>
        <v>N</v>
      </c>
      <c r="AF82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83" spans="1:32">
      <c r="A83" s="20">
        <f ca="1">CELL("row", A82)-1</f>
        <v>81</v>
      </c>
      <c r="B83" s="43" t="s">
        <v>651</v>
      </c>
      <c r="C83" s="43" t="s">
        <v>681</v>
      </c>
      <c r="D83" s="22" t="str">
        <f>CONCATENATE(tblPointScore[[#This Row],[Name]]," - ",tblPointScore[[#This Row],[Club]])</f>
        <v>Beard Michael - GCC</v>
      </c>
      <c r="E83" s="23">
        <f ca="1">IF(ISNA(VLOOKUP(tblPointScore[[#This Row],[Name / Club]],tblGlbn_Div1[[Name / Club]:[Points]],5,FALSE)),0,VLOOKUP(tblPointScore[[#This Row],[Name / Club]],tblGlbn_Div1[[Name / Club]:[Points]],5,FALSE))</f>
        <v>0</v>
      </c>
      <c r="F83" s="23">
        <f>IF(ISNA(VLOOKUP(tblPointScore[[#This Row],[Name / Club]],tblGlbn_Div2[[Name / Club]:[Points]],5,FALSE)),0,VLOOKUP(tblPointScore[[#This Row],[Name / Club]],tblGlbn_Div2[[Name / Club]:[Points]],5,FALSE))</f>
        <v>0</v>
      </c>
      <c r="G83" s="23">
        <f>IF(ISNA(VLOOKUP(tblPointScore[[#This Row],[Name / Club]],tblGlbn_Div1[Name / Club],1,FALSE)),IF(ISNA(VLOOKUP(tblPointScore[[#This Row],[Name / Club]],tblGlbn_Div2[Name / Club],1,FALSE)),0,3),3)</f>
        <v>3</v>
      </c>
      <c r="H83" s="23">
        <f>IF(ISNA(VLOOKUP(tblPointScore[[#This Row],[Name / Club]],tblIll_Div1[[Name / Club]:[Points]],5,FALSE)),0,VLOOKUP(tblPointScore[[#This Row],[Name / Club]],tblIll_Div1[[Name / Club]:[Points]],5,FALSE))</f>
        <v>0</v>
      </c>
      <c r="I83" s="23">
        <f>IF(ISNA(VLOOKUP(tblPointScore[[#This Row],[Name / Club]],tblIll_Div2[[Name / Club]:[Points]],5,FALSE)),0,VLOOKUP(tblPointScore[[#This Row],[Name / Club]],tblIll_Div2[[Name / Club]:[Points]],5,FALSE))</f>
        <v>0</v>
      </c>
      <c r="J83" s="23">
        <f>IF(ISNA(VLOOKUP(tblPointScore[[#This Row],[Name / Club]],tblIll_Div1[Name / Club],1,FALSE)),IF(ISNA(VLOOKUP(tblPointScore[[#This Row],[Name / Club]],tblIll_Div2[Name / Club],1,FALSE)),0,3),3)</f>
        <v>0</v>
      </c>
      <c r="K83" s="23">
        <f>IF(ISNA(VLOOKUP(tblPointScore[[#This Row],[Name / Club]],tblMac_Div1A[[Name / Club]:[Points]],5,FALSE)),0,VLOOKUP(tblPointScore[[#This Row],[Name / Club]],tblMac_Div1A[[Name / Club]:[Points]],5,FALSE))</f>
        <v>0</v>
      </c>
      <c r="L83" s="23">
        <f>IF(ISNA(VLOOKUP(tblPointScore[[#This Row],[Name / Club]],tblMac_Div1B[[Name / Club]:[Points]],5,FALSE)),0,VLOOKUP(tblPointScore[[#This Row],[Name / Club]],tblMac_Div1B[[Name / Club]:[Points]],5,FALSE))</f>
        <v>0</v>
      </c>
      <c r="M83" s="23">
        <f>IF(ISNA(VLOOKUP(tblPointScore[[#This Row],[Name / Club]],tblMac_Div2A[[Name / Club]:[Points]],5,FALSE)),0,VLOOKUP(tblPointScore[[#This Row],[Name / Club]],tblMac_Div2A[[Name / Club]:[Points]],5,FALSE))</f>
        <v>0</v>
      </c>
      <c r="N83" s="23">
        <f>IF(ISNA(VLOOKUP(tblPointScore[[#This Row],[Name / Club]],tblMac_Div2B[[Name / Club]:[Points]],5,FALSE)),0,VLOOKUP(tblPointScore[[#This Row],[Name / Club]],tblMac_Div2B[[Name / Club]:[Points]],5,FALSE))</f>
        <v>0</v>
      </c>
      <c r="O83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83" s="23">
        <f>IF(ISNA(VLOOKUP(tblPointScore[[#This Row],[Name / Club]],tblNow_Div1A[[Name / Club]:[Points]],5,FALSE)),0,VLOOKUP(tblPointScore[[#This Row],[Name / Club]],tblNow_Div1A[[Name / Club]:[Points]],5,FALSE))</f>
        <v>0</v>
      </c>
      <c r="Q83" s="23">
        <f>IF(ISNA(VLOOKUP(tblPointScore[[#This Row],[Name / Club]],tblNow_Div1B[[Name / Club]:[Points]],5,FALSE)),0,VLOOKUP(tblPointScore[[#This Row],[Name / Club]],tblNow_Div1B[[Name / Club]:[Points]],5,FALSE))</f>
        <v>0</v>
      </c>
      <c r="R83" s="23">
        <f>IF(ISNA(VLOOKUP(tblPointScore[[#This Row],[Name / Club]],tblNow_Div2A[[Name / Club]:[Points]],5,FALSE)),0,VLOOKUP(tblPointScore[[#This Row],[Name / Club]],tblNow_Div2A[[Name / Club]:[Points]],5,FALSE))</f>
        <v>0</v>
      </c>
      <c r="S83" s="23">
        <f>IF(ISNA(VLOOKUP(tblPointScore[[#This Row],[Name / Club]],tblNow_Div2B[[Name / Club]:[Points]],5,FALSE)),0,VLOOKUP(tblPointScore[[#This Row],[Name / Club]],tblNow_Div2B[[Name / Club]:[Points]],5,FALSE))</f>
        <v>0</v>
      </c>
      <c r="T83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83" s="23">
        <f>IF(ISNA(VLOOKUP(tblPointScore[[#This Row],[Name / Club]],tblSthn_Div1[[Name / Club]:[Points]],5,FALSE)),0,VLOOKUP(tblPointScore[[#This Row],[Name / Club]],tblSthn_Div1[[Name / Club]:[Points]],5,FALSE))</f>
        <v>0</v>
      </c>
      <c r="V83" s="23">
        <f>IF(ISNA(VLOOKUP(tblPointScore[[#This Row],[Name / Club]],tblSthn_Div2[[Name / Club]:[Points]],5,FALSE)),0,VLOOKUP(tblPointScore[[#This Row],[Name / Club]],tblSthn_Div2[[Name / Club]:[Points]],5,FALSE))</f>
        <v>0</v>
      </c>
      <c r="W83" s="23">
        <f>IF(ISNA(VLOOKUP(tblPointScore[[#This Row],[Name / Club]],tblSthn_Div1[Name / Club],1,FALSE)),IF(ISNA(VLOOKUP(tblPointScore[[#This Row],[Name / Club]],tblSthn_Div2[Name / Club],1,FALSE)),0,3),3)</f>
        <v>0</v>
      </c>
      <c r="X83" s="23">
        <f ca="1">SUM(tblPointScore[[#This Row],[Glbn Div 1]:[Sth H Pts]])</f>
        <v>3</v>
      </c>
      <c r="Y83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83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83" s="44" t="str">
        <f ca="1">IF(AND(tblPointScore[[#This Row],[Div 1 Pts]]&gt;0,tblPointScore[[#This Row],[Div 2 Pts]]&gt;0),"Y","N")</f>
        <v>N</v>
      </c>
      <c r="AB83" s="45" t="str">
        <f>IF(AND(tblPointScore[[#This Row],[Mac Div 1 A]]&gt;0,tblPointScore[[#This Row],[Mac Div 1 B]]&gt;0),"Y","N")</f>
        <v>N</v>
      </c>
      <c r="AC83" s="45" t="str">
        <f>IF(AND(tblPointScore[[#This Row],[Mac Div 2 A]]&gt;0,tblPointScore[[#This Row],[Mac Div 2 B]]&gt;0),"Y","N")</f>
        <v>N</v>
      </c>
      <c r="AD83" s="45" t="str">
        <f>IF(AND(tblPointScore[[#This Row],[Now Div 1 A]]&gt;0,tblPointScore[[#This Row],[Now Div 1 B]]&gt;0),"Y","N")</f>
        <v>N</v>
      </c>
      <c r="AE83" s="45" t="str">
        <f>IF(AND(tblPointScore[[#This Row],[Now Div 2 A]]&gt;0,tblPointScore[[#This Row],[Now Div 2 B]]&gt;0),"Y","N")</f>
        <v>N</v>
      </c>
      <c r="AF83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84" spans="1:32">
      <c r="A84" s="1">
        <f ca="1">CELL("row", A83)-1</f>
        <v>82</v>
      </c>
      <c r="B84" s="7" t="s">
        <v>14</v>
      </c>
      <c r="C84" s="7" t="s">
        <v>681</v>
      </c>
      <c r="D84" s="4" t="str">
        <f>CONCATENATE(tblPointScore[[#This Row],[Name]]," - ",tblPointScore[[#This Row],[Club]])</f>
        <v>Berry Chris - GCC</v>
      </c>
      <c r="E84" s="1">
        <f>IF(ISNA(VLOOKUP(tblPointScore[[#This Row],[Name / Club]],tblGlbn_Div1[[Name / Club]:[Points]],5,FALSE)),0,VLOOKUP(tblPointScore[[#This Row],[Name / Club]],tblGlbn_Div1[[Name / Club]:[Points]],5,FALSE))</f>
        <v>0</v>
      </c>
      <c r="F84" s="1">
        <f ca="1">IF(ISNA(VLOOKUP(tblPointScore[[#This Row],[Name / Club]],tblGlbn_Div2[[Name / Club]:[Points]],5,FALSE)),0,VLOOKUP(tblPointScore[[#This Row],[Name / Club]],tblGlbn_Div2[[Name / Club]:[Points]],5,FALSE))</f>
        <v>0</v>
      </c>
      <c r="G84" s="1">
        <f>IF(ISNA(VLOOKUP(tblPointScore[[#This Row],[Name / Club]],tblGlbn_Div1[Name / Club],1,FALSE)),IF(ISNA(VLOOKUP(tblPointScore[[#This Row],[Name / Club]],tblGlbn_Div2[Name / Club],1,FALSE)),0,3),3)</f>
        <v>3</v>
      </c>
      <c r="H84" s="1">
        <f>IF(ISNA(VLOOKUP(tblPointScore[[#This Row],[Name / Club]],tblIll_Div1[[Name / Club]:[Points]],5,FALSE)),0,VLOOKUP(tblPointScore[[#This Row],[Name / Club]],tblIll_Div1[[Name / Club]:[Points]],5,FALSE))</f>
        <v>0</v>
      </c>
      <c r="I84" s="1">
        <f>IF(ISNA(VLOOKUP(tblPointScore[[#This Row],[Name / Club]],tblIll_Div2[[Name / Club]:[Points]],5,FALSE)),0,VLOOKUP(tblPointScore[[#This Row],[Name / Club]],tblIll_Div2[[Name / Club]:[Points]],5,FALSE))</f>
        <v>0</v>
      </c>
      <c r="J84" s="1">
        <f>IF(ISNA(VLOOKUP(tblPointScore[[#This Row],[Name / Club]],tblIll_Div1[Name / Club],1,FALSE)),IF(ISNA(VLOOKUP(tblPointScore[[#This Row],[Name / Club]],tblIll_Div2[Name / Club],1,FALSE)),0,3),3)</f>
        <v>0</v>
      </c>
      <c r="K84" s="1">
        <f>IF(ISNA(VLOOKUP(tblPointScore[[#This Row],[Name / Club]],tblMac_Div1A[[Name / Club]:[Points]],5,FALSE)),0,VLOOKUP(tblPointScore[[#This Row],[Name / Club]],tblMac_Div1A[[Name / Club]:[Points]],5,FALSE))</f>
        <v>0</v>
      </c>
      <c r="L84" s="1">
        <f>IF(ISNA(VLOOKUP(tblPointScore[[#This Row],[Name / Club]],tblMac_Div1B[[Name / Club]:[Points]],5,FALSE)),0,VLOOKUP(tblPointScore[[#This Row],[Name / Club]],tblMac_Div1B[[Name / Club]:[Points]],5,FALSE))</f>
        <v>0</v>
      </c>
      <c r="M84" s="1">
        <f>IF(ISNA(VLOOKUP(tblPointScore[[#This Row],[Name / Club]],tblMac_Div2A[[Name / Club]:[Points]],5,FALSE)),0,VLOOKUP(tblPointScore[[#This Row],[Name / Club]],tblMac_Div2A[[Name / Club]:[Points]],5,FALSE))</f>
        <v>0</v>
      </c>
      <c r="N84" s="1">
        <f>IF(ISNA(VLOOKUP(tblPointScore[[#This Row],[Name / Club]],tblMac_Div2B[[Name / Club]:[Points]],5,FALSE)),0,VLOOKUP(tblPointScore[[#This Row],[Name / Club]],tblMac_Div2B[[Name / Club]:[Points]],5,FALSE))</f>
        <v>0</v>
      </c>
      <c r="O8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84" s="1">
        <f>IF(ISNA(VLOOKUP(tblPointScore[[#This Row],[Name / Club]],tblNow_Div1A[[Name / Club]:[Points]],5,FALSE)),0,VLOOKUP(tblPointScore[[#This Row],[Name / Club]],tblNow_Div1A[[Name / Club]:[Points]],5,FALSE))</f>
        <v>0</v>
      </c>
      <c r="Q84" s="1">
        <f>IF(ISNA(VLOOKUP(tblPointScore[[#This Row],[Name / Club]],tblNow_Div1B[[Name / Club]:[Points]],5,FALSE)),0,VLOOKUP(tblPointScore[[#This Row],[Name / Club]],tblNow_Div1B[[Name / Club]:[Points]],5,FALSE))</f>
        <v>0</v>
      </c>
      <c r="R84" s="1">
        <f>IF(ISNA(VLOOKUP(tblPointScore[[#This Row],[Name / Club]],tblNow_Div2A[[Name / Club]:[Points]],5,FALSE)),0,VLOOKUP(tblPointScore[[#This Row],[Name / Club]],tblNow_Div2A[[Name / Club]:[Points]],5,FALSE))</f>
        <v>0</v>
      </c>
      <c r="S84" s="1">
        <f>IF(ISNA(VLOOKUP(tblPointScore[[#This Row],[Name / Club]],tblNow_Div2B[[Name / Club]:[Points]],5,FALSE)),0,VLOOKUP(tblPointScore[[#This Row],[Name / Club]],tblNow_Div2B[[Name / Club]:[Points]],5,FALSE))</f>
        <v>0</v>
      </c>
      <c r="T8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84" s="1">
        <f>IF(ISNA(VLOOKUP(tblPointScore[[#This Row],[Name / Club]],tblSthn_Div1[[Name / Club]:[Points]],5,FALSE)),0,VLOOKUP(tblPointScore[[#This Row],[Name / Club]],tblSthn_Div1[[Name / Club]:[Points]],5,FALSE))</f>
        <v>0</v>
      </c>
      <c r="V84" s="1">
        <f>IF(ISNA(VLOOKUP(tblPointScore[[#This Row],[Name / Club]],tblSthn_Div2[[Name / Club]:[Points]],5,FALSE)),0,VLOOKUP(tblPointScore[[#This Row],[Name / Club]],tblSthn_Div2[[Name / Club]:[Points]],5,FALSE))</f>
        <v>0</v>
      </c>
      <c r="W84" s="1">
        <f>IF(ISNA(VLOOKUP(tblPointScore[[#This Row],[Name / Club]],tblSthn_Div1[Name / Club],1,FALSE)),IF(ISNA(VLOOKUP(tblPointScore[[#This Row],[Name / Club]],tblSthn_Div2[Name / Club],1,FALSE)),0,3),3)</f>
        <v>0</v>
      </c>
      <c r="X84" s="1">
        <f ca="1">SUM(tblPointScore[[#This Row],[Glbn Div 1]:[Sth H Pts]])</f>
        <v>3</v>
      </c>
      <c r="Y8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84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84" s="38" t="str">
        <f ca="1">IF(AND(tblPointScore[[#This Row],[Div 1 Pts]]&gt;0,tblPointScore[[#This Row],[Div 2 Pts]]&gt;0),"Y","N")</f>
        <v>N</v>
      </c>
      <c r="AB84" s="35" t="str">
        <f>IF(AND(tblPointScore[[#This Row],[Mac Div 1 A]]&gt;0,tblPointScore[[#This Row],[Mac Div 1 B]]&gt;0),"Y","N")</f>
        <v>N</v>
      </c>
      <c r="AC84" s="35" t="str">
        <f>IF(AND(tblPointScore[[#This Row],[Mac Div 2 A]]&gt;0,tblPointScore[[#This Row],[Mac Div 2 B]]&gt;0),"Y","N")</f>
        <v>N</v>
      </c>
      <c r="AD84" s="35" t="str">
        <f>IF(AND(tblPointScore[[#This Row],[Now Div 1 A]]&gt;0,tblPointScore[[#This Row],[Now Div 1 B]]&gt;0),"Y","N")</f>
        <v>N</v>
      </c>
      <c r="AE84" s="35" t="str">
        <f>IF(AND(tblPointScore[[#This Row],[Now Div 2 A]]&gt;0,tblPointScore[[#This Row],[Now Div 2 B]]&gt;0),"Y","N")</f>
        <v>N</v>
      </c>
      <c r="AF84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85" spans="1:32">
      <c r="A85" s="1">
        <f ca="1">CELL("row", A84)-1</f>
        <v>83</v>
      </c>
      <c r="B85" s="7" t="s">
        <v>63</v>
      </c>
      <c r="C85" s="7" t="s">
        <v>682</v>
      </c>
      <c r="D85" s="4" t="str">
        <f>CONCATENATE(tblPointScore[[#This Row],[Name]]," - ",tblPointScore[[#This Row],[Club]])</f>
        <v>Bird Daryl - CCC</v>
      </c>
      <c r="E85" s="1">
        <f>IF(ISNA(VLOOKUP(tblPointScore[[#This Row],[Name / Club]],tblGlbn_Div1[[Name / Club]:[Points]],5,FALSE)),0,VLOOKUP(tblPointScore[[#This Row],[Name / Club]],tblGlbn_Div1[[Name / Club]:[Points]],5,FALSE))</f>
        <v>0</v>
      </c>
      <c r="F85" s="1">
        <f>IF(ISNA(VLOOKUP(tblPointScore[[#This Row],[Name / Club]],tblGlbn_Div2[[Name / Club]:[Points]],5,FALSE)),0,VLOOKUP(tblPointScore[[#This Row],[Name / Club]],tblGlbn_Div2[[Name / Club]:[Points]],5,FALSE))</f>
        <v>0</v>
      </c>
      <c r="G85" s="1">
        <f>IF(ISNA(VLOOKUP(tblPointScore[[#This Row],[Name / Club]],tblGlbn_Div1[Name / Club],1,FALSE)),IF(ISNA(VLOOKUP(tblPointScore[[#This Row],[Name / Club]],tblGlbn_Div2[Name / Club],1,FALSE)),0,3),3)</f>
        <v>0</v>
      </c>
      <c r="H85" s="1">
        <f>IF(ISNA(VLOOKUP(tblPointScore[[#This Row],[Name / Club]],tblIll_Div1[[Name / Club]:[Points]],5,FALSE)),0,VLOOKUP(tblPointScore[[#This Row],[Name / Club]],tblIll_Div1[[Name / Club]:[Points]],5,FALSE))</f>
        <v>0</v>
      </c>
      <c r="I85" s="1">
        <f>IF(ISNA(VLOOKUP(tblPointScore[[#This Row],[Name / Club]],tblIll_Div2[[Name / Club]:[Points]],5,FALSE)),0,VLOOKUP(tblPointScore[[#This Row],[Name / Club]],tblIll_Div2[[Name / Club]:[Points]],5,FALSE))</f>
        <v>0</v>
      </c>
      <c r="J85" s="1">
        <f>IF(ISNA(VLOOKUP(tblPointScore[[#This Row],[Name / Club]],tblIll_Div1[Name / Club],1,FALSE)),IF(ISNA(VLOOKUP(tblPointScore[[#This Row],[Name / Club]],tblIll_Div2[Name / Club],1,FALSE)),0,3),3)</f>
        <v>0</v>
      </c>
      <c r="K85" s="1">
        <f>IF(ISNA(VLOOKUP(tblPointScore[[#This Row],[Name / Club]],tblMac_Div1A[[Name / Club]:[Points]],5,FALSE)),0,VLOOKUP(tblPointScore[[#This Row],[Name / Club]],tblMac_Div1A[[Name / Club]:[Points]],5,FALSE))</f>
        <v>0</v>
      </c>
      <c r="L85" s="1">
        <f>IF(ISNA(VLOOKUP(tblPointScore[[#This Row],[Name / Club]],tblMac_Div1B[[Name / Club]:[Points]],5,FALSE)),0,VLOOKUP(tblPointScore[[#This Row],[Name / Club]],tblMac_Div1B[[Name / Club]:[Points]],5,FALSE))</f>
        <v>0</v>
      </c>
      <c r="M85" s="1">
        <f ca="1">IF(ISNA(VLOOKUP(tblPointScore[[#This Row],[Name / Club]],tblMac_Div2A[[Name / Club]:[Points]],5,FALSE)),0,VLOOKUP(tblPointScore[[#This Row],[Name / Club]],tblMac_Div2A[[Name / Club]:[Points]],5,FALSE))</f>
        <v>0</v>
      </c>
      <c r="N85" s="1">
        <f>IF(ISNA(VLOOKUP(tblPointScore[[#This Row],[Name / Club]],tblMac_Div2B[[Name / Club]:[Points]],5,FALSE)),0,VLOOKUP(tblPointScore[[#This Row],[Name / Club]],tblMac_Div2B[[Name / Club]:[Points]],5,FALSE))</f>
        <v>0</v>
      </c>
      <c r="O8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85" s="1">
        <f>IF(ISNA(VLOOKUP(tblPointScore[[#This Row],[Name / Club]],tblNow_Div1A[[Name / Club]:[Points]],5,FALSE)),0,VLOOKUP(tblPointScore[[#This Row],[Name / Club]],tblNow_Div1A[[Name / Club]:[Points]],5,FALSE))</f>
        <v>0</v>
      </c>
      <c r="Q85" s="1">
        <f>IF(ISNA(VLOOKUP(tblPointScore[[#This Row],[Name / Club]],tblNow_Div1B[[Name / Club]:[Points]],5,FALSE)),0,VLOOKUP(tblPointScore[[#This Row],[Name / Club]],tblNow_Div1B[[Name / Club]:[Points]],5,FALSE))</f>
        <v>0</v>
      </c>
      <c r="R85" s="1">
        <f>IF(ISNA(VLOOKUP(tblPointScore[[#This Row],[Name / Club]],tblNow_Div2A[[Name / Club]:[Points]],5,FALSE)),0,VLOOKUP(tblPointScore[[#This Row],[Name / Club]],tblNow_Div2A[[Name / Club]:[Points]],5,FALSE))</f>
        <v>0</v>
      </c>
      <c r="S85" s="1">
        <f>IF(ISNA(VLOOKUP(tblPointScore[[#This Row],[Name / Club]],tblNow_Div2B[[Name / Club]:[Points]],5,FALSE)),0,VLOOKUP(tblPointScore[[#This Row],[Name / Club]],tblNow_Div2B[[Name / Club]:[Points]],5,FALSE))</f>
        <v>0</v>
      </c>
      <c r="T8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85" s="1">
        <f>IF(ISNA(VLOOKUP(tblPointScore[[#This Row],[Name / Club]],tblSthn_Div1[[Name / Club]:[Points]],5,FALSE)),0,VLOOKUP(tblPointScore[[#This Row],[Name / Club]],tblSthn_Div1[[Name / Club]:[Points]],5,FALSE))</f>
        <v>0</v>
      </c>
      <c r="V85" s="1">
        <f>IF(ISNA(VLOOKUP(tblPointScore[[#This Row],[Name / Club]],tblSthn_Div2[[Name / Club]:[Points]],5,FALSE)),0,VLOOKUP(tblPointScore[[#This Row],[Name / Club]],tblSthn_Div2[[Name / Club]:[Points]],5,FALSE))</f>
        <v>0</v>
      </c>
      <c r="W85" s="1">
        <f>IF(ISNA(VLOOKUP(tblPointScore[[#This Row],[Name / Club]],tblSthn_Div1[Name / Club],1,FALSE)),IF(ISNA(VLOOKUP(tblPointScore[[#This Row],[Name / Club]],tblSthn_Div2[Name / Club],1,FALSE)),0,3),3)</f>
        <v>0</v>
      </c>
      <c r="X85" s="1">
        <f ca="1">SUM(tblPointScore[[#This Row],[Glbn Div 1]:[Sth H Pts]])</f>
        <v>3</v>
      </c>
      <c r="Y8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85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85" s="38" t="str">
        <f ca="1">IF(AND(tblPointScore[[#This Row],[Div 1 Pts]]&gt;0,tblPointScore[[#This Row],[Div 2 Pts]]&gt;0),"Y","N")</f>
        <v>N</v>
      </c>
      <c r="AB85" s="35" t="str">
        <f>IF(AND(tblPointScore[[#This Row],[Mac Div 1 A]]&gt;0,tblPointScore[[#This Row],[Mac Div 1 B]]&gt;0),"Y","N")</f>
        <v>N</v>
      </c>
      <c r="AC85" s="35" t="str">
        <f ca="1">IF(AND(tblPointScore[[#This Row],[Mac Div 2 A]]&gt;0,tblPointScore[[#This Row],[Mac Div 2 B]]&gt;0),"Y","N")</f>
        <v>N</v>
      </c>
      <c r="AD85" s="35" t="str">
        <f>IF(AND(tblPointScore[[#This Row],[Now Div 1 A]]&gt;0,tblPointScore[[#This Row],[Now Div 1 B]]&gt;0),"Y","N")</f>
        <v>N</v>
      </c>
      <c r="AE85" s="35" t="str">
        <f>IF(AND(tblPointScore[[#This Row],[Now Div 2 A]]&gt;0,tblPointScore[[#This Row],[Now Div 2 B]]&gt;0),"Y","N")</f>
        <v>N</v>
      </c>
      <c r="AF85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86" spans="1:32">
      <c r="A86" s="20">
        <f ca="1">CELL("row", A85)-1</f>
        <v>84</v>
      </c>
      <c r="B86" s="43" t="s">
        <v>625</v>
      </c>
      <c r="C86" s="43" t="s">
        <v>688</v>
      </c>
      <c r="D86" s="22" t="str">
        <f>CONCATENATE(tblPointScore[[#This Row],[Name]]," - ",tblPointScore[[#This Row],[Club]])</f>
        <v>Britten Robert - ECC</v>
      </c>
      <c r="E86" s="23">
        <f>IF(ISNA(VLOOKUP(tblPointScore[[#This Row],[Name / Club]],tblGlbn_Div1[[Name / Club]:[Points]],5,FALSE)),0,VLOOKUP(tblPointScore[[#This Row],[Name / Club]],tblGlbn_Div1[[Name / Club]:[Points]],5,FALSE))</f>
        <v>0</v>
      </c>
      <c r="F86" s="23">
        <f>IF(ISNA(VLOOKUP(tblPointScore[[#This Row],[Name / Club]],tblGlbn_Div2[[Name / Club]:[Points]],5,FALSE)),0,VLOOKUP(tblPointScore[[#This Row],[Name / Club]],tblGlbn_Div2[[Name / Club]:[Points]],5,FALSE))</f>
        <v>0</v>
      </c>
      <c r="G86" s="23">
        <f>IF(ISNA(VLOOKUP(tblPointScore[[#This Row],[Name / Club]],tblGlbn_Div1[Name / Club],1,FALSE)),IF(ISNA(VLOOKUP(tblPointScore[[#This Row],[Name / Club]],tblGlbn_Div2[Name / Club],1,FALSE)),0,3),3)</f>
        <v>0</v>
      </c>
      <c r="H86" s="23">
        <f>IF(ISNA(VLOOKUP(tblPointScore[[#This Row],[Name / Club]],tblIll_Div1[[Name / Club]:[Points]],5,FALSE)),0,VLOOKUP(tblPointScore[[#This Row],[Name / Club]],tblIll_Div1[[Name / Club]:[Points]],5,FALSE))</f>
        <v>0</v>
      </c>
      <c r="I86" s="23">
        <f ca="1">IF(ISNA(VLOOKUP(tblPointScore[[#This Row],[Name / Club]],tblIll_Div2[[Name / Club]:[Points]],5,FALSE)),0,VLOOKUP(tblPointScore[[#This Row],[Name / Club]],tblIll_Div2[[Name / Club]:[Points]],5,FALSE))</f>
        <v>0</v>
      </c>
      <c r="J86" s="23">
        <f>IF(ISNA(VLOOKUP(tblPointScore[[#This Row],[Name / Club]],tblIll_Div1[Name / Club],1,FALSE)),IF(ISNA(VLOOKUP(tblPointScore[[#This Row],[Name / Club]],tblIll_Div2[Name / Club],1,FALSE)),0,3),3)</f>
        <v>3</v>
      </c>
      <c r="K86" s="23">
        <f>IF(ISNA(VLOOKUP(tblPointScore[[#This Row],[Name / Club]],tblMac_Div1A[[Name / Club]:[Points]],5,FALSE)),0,VLOOKUP(tblPointScore[[#This Row],[Name / Club]],tblMac_Div1A[[Name / Club]:[Points]],5,FALSE))</f>
        <v>0</v>
      </c>
      <c r="L86" s="23">
        <f>IF(ISNA(VLOOKUP(tblPointScore[[#This Row],[Name / Club]],tblMac_Div1B[[Name / Club]:[Points]],5,FALSE)),0,VLOOKUP(tblPointScore[[#This Row],[Name / Club]],tblMac_Div1B[[Name / Club]:[Points]],5,FALSE))</f>
        <v>0</v>
      </c>
      <c r="M86" s="23">
        <f>IF(ISNA(VLOOKUP(tblPointScore[[#This Row],[Name / Club]],tblMac_Div2A[[Name / Club]:[Points]],5,FALSE)),0,VLOOKUP(tblPointScore[[#This Row],[Name / Club]],tblMac_Div2A[[Name / Club]:[Points]],5,FALSE))</f>
        <v>0</v>
      </c>
      <c r="N86" s="23">
        <f>IF(ISNA(VLOOKUP(tblPointScore[[#This Row],[Name / Club]],tblMac_Div2B[[Name / Club]:[Points]],5,FALSE)),0,VLOOKUP(tblPointScore[[#This Row],[Name / Club]],tblMac_Div2B[[Name / Club]:[Points]],5,FALSE))</f>
        <v>0</v>
      </c>
      <c r="O86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86" s="23">
        <f>IF(ISNA(VLOOKUP(tblPointScore[[#This Row],[Name / Club]],tblNow_Div1A[[Name / Club]:[Points]],5,FALSE)),0,VLOOKUP(tblPointScore[[#This Row],[Name / Club]],tblNow_Div1A[[Name / Club]:[Points]],5,FALSE))</f>
        <v>0</v>
      </c>
      <c r="Q86" s="23">
        <f>IF(ISNA(VLOOKUP(tblPointScore[[#This Row],[Name / Club]],tblNow_Div1B[[Name / Club]:[Points]],5,FALSE)),0,VLOOKUP(tblPointScore[[#This Row],[Name / Club]],tblNow_Div1B[[Name / Club]:[Points]],5,FALSE))</f>
        <v>0</v>
      </c>
      <c r="R86" s="23">
        <f>IF(ISNA(VLOOKUP(tblPointScore[[#This Row],[Name / Club]],tblNow_Div2A[[Name / Club]:[Points]],5,FALSE)),0,VLOOKUP(tblPointScore[[#This Row],[Name / Club]],tblNow_Div2A[[Name / Club]:[Points]],5,FALSE))</f>
        <v>0</v>
      </c>
      <c r="S86" s="23">
        <f>IF(ISNA(VLOOKUP(tblPointScore[[#This Row],[Name / Club]],tblNow_Div2B[[Name / Club]:[Points]],5,FALSE)),0,VLOOKUP(tblPointScore[[#This Row],[Name / Club]],tblNow_Div2B[[Name / Club]:[Points]],5,FALSE))</f>
        <v>0</v>
      </c>
      <c r="T86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86" s="23">
        <f>IF(ISNA(VLOOKUP(tblPointScore[[#This Row],[Name / Club]],tblSthn_Div1[[Name / Club]:[Points]],5,FALSE)),0,VLOOKUP(tblPointScore[[#This Row],[Name / Club]],tblSthn_Div1[[Name / Club]:[Points]],5,FALSE))</f>
        <v>0</v>
      </c>
      <c r="V86" s="23">
        <f>IF(ISNA(VLOOKUP(tblPointScore[[#This Row],[Name / Club]],tblSthn_Div2[[Name / Club]:[Points]],5,FALSE)),0,VLOOKUP(tblPointScore[[#This Row],[Name / Club]],tblSthn_Div2[[Name / Club]:[Points]],5,FALSE))</f>
        <v>0</v>
      </c>
      <c r="W86" s="23">
        <f>IF(ISNA(VLOOKUP(tblPointScore[[#This Row],[Name / Club]],tblSthn_Div1[Name / Club],1,FALSE)),IF(ISNA(VLOOKUP(tblPointScore[[#This Row],[Name / Club]],tblSthn_Div2[Name / Club],1,FALSE)),0,3),3)</f>
        <v>0</v>
      </c>
      <c r="X86" s="23">
        <f ca="1">SUM(tblPointScore[[#This Row],[Glbn Div 1]:[Sth H Pts]])</f>
        <v>3</v>
      </c>
      <c r="Y86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86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86" s="44" t="str">
        <f ca="1">IF(AND(tblPointScore[[#This Row],[Div 1 Pts]]&gt;0,tblPointScore[[#This Row],[Div 2 Pts]]&gt;0),"Y","N")</f>
        <v>N</v>
      </c>
      <c r="AB86" s="45" t="str">
        <f>IF(AND(tblPointScore[[#This Row],[Mac Div 1 A]]&gt;0,tblPointScore[[#This Row],[Mac Div 1 B]]&gt;0),"Y","N")</f>
        <v>N</v>
      </c>
      <c r="AC86" s="45" t="str">
        <f>IF(AND(tblPointScore[[#This Row],[Mac Div 2 A]]&gt;0,tblPointScore[[#This Row],[Mac Div 2 B]]&gt;0),"Y","N")</f>
        <v>N</v>
      </c>
      <c r="AD86" s="45" t="str">
        <f>IF(AND(tblPointScore[[#This Row],[Now Div 1 A]]&gt;0,tblPointScore[[#This Row],[Now Div 1 B]]&gt;0),"Y","N")</f>
        <v>N</v>
      </c>
      <c r="AE86" s="45" t="str">
        <f>IF(AND(tblPointScore[[#This Row],[Now Div 2 A]]&gt;0,tblPointScore[[#This Row],[Now Div 2 B]]&gt;0),"Y","N")</f>
        <v>N</v>
      </c>
      <c r="AF86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87" spans="1:32">
      <c r="A87" s="20">
        <f ca="1">CELL("row", A86)-1</f>
        <v>85</v>
      </c>
      <c r="B87" s="65" t="s">
        <v>700</v>
      </c>
      <c r="C87" s="43" t="s">
        <v>684</v>
      </c>
      <c r="D87" s="22" t="str">
        <f>CONCATENATE(tblPointScore[[#This Row],[Name]]," - ",tblPointScore[[#This Row],[Club]])</f>
        <v>Bryce Gary - NVC</v>
      </c>
      <c r="E87" s="23">
        <f>IF(ISNA(VLOOKUP(tblPointScore[[#This Row],[Name / Club]],tblGlbn_Div1[[Name / Club]:[Points]],5,FALSE)),0,VLOOKUP(tblPointScore[[#This Row],[Name / Club]],tblGlbn_Div1[[Name / Club]:[Points]],5,FALSE))</f>
        <v>0</v>
      </c>
      <c r="F87" s="23">
        <f ca="1">IF(ISNA(VLOOKUP(tblPointScore[[#This Row],[Name / Club]],tblGlbn_Div2[[Name / Club]:[Points]],5,FALSE)),0,VLOOKUP(tblPointScore[[#This Row],[Name / Club]],tblGlbn_Div2[[Name / Club]:[Points]],5,FALSE))</f>
        <v>0</v>
      </c>
      <c r="G87" s="23">
        <f>IF(ISNA(VLOOKUP(tblPointScore[[#This Row],[Name / Club]],tblGlbn_Div1[Name / Club],1,FALSE)),IF(ISNA(VLOOKUP(tblPointScore[[#This Row],[Name / Club]],tblGlbn_Div2[Name / Club],1,FALSE)),0,3),3)</f>
        <v>3</v>
      </c>
      <c r="H87" s="23">
        <f>IF(ISNA(VLOOKUP(tblPointScore[[#This Row],[Name / Club]],tblIll_Div1[[Name / Club]:[Points]],5,FALSE)),0,VLOOKUP(tblPointScore[[#This Row],[Name / Club]],tblIll_Div1[[Name / Club]:[Points]],5,FALSE))</f>
        <v>0</v>
      </c>
      <c r="I87" s="23">
        <f>IF(ISNA(VLOOKUP(tblPointScore[[#This Row],[Name / Club]],tblIll_Div2[[Name / Club]:[Points]],5,FALSE)),0,VLOOKUP(tblPointScore[[#This Row],[Name / Club]],tblIll_Div2[[Name / Club]:[Points]],5,FALSE))</f>
        <v>0</v>
      </c>
      <c r="J87" s="23">
        <f>IF(ISNA(VLOOKUP(tblPointScore[[#This Row],[Name / Club]],tblIll_Div1[Name / Club],1,FALSE)),IF(ISNA(VLOOKUP(tblPointScore[[#This Row],[Name / Club]],tblIll_Div2[Name / Club],1,FALSE)),0,3),3)</f>
        <v>0</v>
      </c>
      <c r="K87" s="23">
        <f>IF(ISNA(VLOOKUP(tblPointScore[[#This Row],[Name / Club]],tblMac_Div1A[[Name / Club]:[Points]],5,FALSE)),0,VLOOKUP(tblPointScore[[#This Row],[Name / Club]],tblMac_Div1A[[Name / Club]:[Points]],5,FALSE))</f>
        <v>0</v>
      </c>
      <c r="L87" s="23">
        <f>IF(ISNA(VLOOKUP(tblPointScore[[#This Row],[Name / Club]],tblMac_Div1B[[Name / Club]:[Points]],5,FALSE)),0,VLOOKUP(tblPointScore[[#This Row],[Name / Club]],tblMac_Div1B[[Name / Club]:[Points]],5,FALSE))</f>
        <v>0</v>
      </c>
      <c r="M87" s="23">
        <f>IF(ISNA(VLOOKUP(tblPointScore[[#This Row],[Name / Club]],tblMac_Div2A[[Name / Club]:[Points]],5,FALSE)),0,VLOOKUP(tblPointScore[[#This Row],[Name / Club]],tblMac_Div2A[[Name / Club]:[Points]],5,FALSE))</f>
        <v>0</v>
      </c>
      <c r="N87" s="23">
        <f>IF(ISNA(VLOOKUP(tblPointScore[[#This Row],[Name / Club]],tblMac_Div2B[[Name / Club]:[Points]],5,FALSE)),0,VLOOKUP(tblPointScore[[#This Row],[Name / Club]],tblMac_Div2B[[Name / Club]:[Points]],5,FALSE))</f>
        <v>0</v>
      </c>
      <c r="O87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87" s="23">
        <f>IF(ISNA(VLOOKUP(tblPointScore[[#This Row],[Name / Club]],tblNow_Div1A[[Name / Club]:[Points]],5,FALSE)),0,VLOOKUP(tblPointScore[[#This Row],[Name / Club]],tblNow_Div1A[[Name / Club]:[Points]],5,FALSE))</f>
        <v>0</v>
      </c>
      <c r="Q87" s="23">
        <f>IF(ISNA(VLOOKUP(tblPointScore[[#This Row],[Name / Club]],tblNow_Div1B[[Name / Club]:[Points]],5,FALSE)),0,VLOOKUP(tblPointScore[[#This Row],[Name / Club]],tblNow_Div1B[[Name / Club]:[Points]],5,FALSE))</f>
        <v>0</v>
      </c>
      <c r="R87" s="23">
        <f>IF(ISNA(VLOOKUP(tblPointScore[[#This Row],[Name / Club]],tblNow_Div2A[[Name / Club]:[Points]],5,FALSE)),0,VLOOKUP(tblPointScore[[#This Row],[Name / Club]],tblNow_Div2A[[Name / Club]:[Points]],5,FALSE))</f>
        <v>0</v>
      </c>
      <c r="S87" s="23">
        <f>IF(ISNA(VLOOKUP(tblPointScore[[#This Row],[Name / Club]],tblNow_Div2B[[Name / Club]:[Points]],5,FALSE)),0,VLOOKUP(tblPointScore[[#This Row],[Name / Club]],tblNow_Div2B[[Name / Club]:[Points]],5,FALSE))</f>
        <v>0</v>
      </c>
      <c r="T87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87" s="23">
        <f>IF(ISNA(VLOOKUP(tblPointScore[[#This Row],[Name / Club]],tblSthn_Div1[[Name / Club]:[Points]],5,FALSE)),0,VLOOKUP(tblPointScore[[#This Row],[Name / Club]],tblSthn_Div1[[Name / Club]:[Points]],5,FALSE))</f>
        <v>0</v>
      </c>
      <c r="V87" s="23">
        <f>IF(ISNA(VLOOKUP(tblPointScore[[#This Row],[Name / Club]],tblSthn_Div2[[Name / Club]:[Points]],5,FALSE)),0,VLOOKUP(tblPointScore[[#This Row],[Name / Club]],tblSthn_Div2[[Name / Club]:[Points]],5,FALSE))</f>
        <v>0</v>
      </c>
      <c r="W87" s="23">
        <f>IF(ISNA(VLOOKUP(tblPointScore[[#This Row],[Name / Club]],tblSthn_Div1[Name / Club],1,FALSE)),IF(ISNA(VLOOKUP(tblPointScore[[#This Row],[Name / Club]],tblSthn_Div2[Name / Club],1,FALSE)),0,3),3)</f>
        <v>0</v>
      </c>
      <c r="X87" s="23">
        <f ca="1">SUM(tblPointScore[[#This Row],[Glbn Div 1]:[Sth H Pts]])</f>
        <v>3</v>
      </c>
      <c r="Y87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87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87" s="44" t="str">
        <f ca="1">IF(AND(tblPointScore[[#This Row],[Div 1 Pts]]&gt;0,tblPointScore[[#This Row],[Div 2 Pts]]&gt;0),"Y","N")</f>
        <v>N</v>
      </c>
      <c r="AB87" s="45" t="str">
        <f>IF(AND(tblPointScore[[#This Row],[Mac Div 1 A]]&gt;0,tblPointScore[[#This Row],[Mac Div 1 B]]&gt;0),"Y","N")</f>
        <v>N</v>
      </c>
      <c r="AC87" s="45" t="str">
        <f>IF(AND(tblPointScore[[#This Row],[Mac Div 2 A]]&gt;0,tblPointScore[[#This Row],[Mac Div 2 B]]&gt;0),"Y","N")</f>
        <v>N</v>
      </c>
      <c r="AD87" s="45" t="str">
        <f>IF(AND(tblPointScore[[#This Row],[Now Div 1 A]]&gt;0,tblPointScore[[#This Row],[Now Div 1 B]]&gt;0),"Y","N")</f>
        <v>N</v>
      </c>
      <c r="AE87" s="45" t="str">
        <f>IF(AND(tblPointScore[[#This Row],[Now Div 2 A]]&gt;0,tblPointScore[[#This Row],[Now Div 2 B]]&gt;0),"Y","N")</f>
        <v>N</v>
      </c>
      <c r="AF87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88" spans="1:32">
      <c r="A88" s="1">
        <f ca="1">CELL("row", A87)-1</f>
        <v>86</v>
      </c>
      <c r="B88" s="43" t="s">
        <v>632</v>
      </c>
      <c r="C88" s="43" t="s">
        <v>681</v>
      </c>
      <c r="D88" s="4" t="str">
        <f>CONCATENATE(tblPointScore[[#This Row],[Name]]," - ",tblPointScore[[#This Row],[Club]])</f>
        <v>Carmichael David - GCC</v>
      </c>
      <c r="E88" s="9">
        <f>IF(ISNA(VLOOKUP(tblPointScore[[#This Row],[Name / Club]],tblGlbn_Div1[[Name / Club]:[Points]],5,FALSE)),0,VLOOKUP(tblPointScore[[#This Row],[Name / Club]],tblGlbn_Div1[[Name / Club]:[Points]],5,FALSE))</f>
        <v>0</v>
      </c>
      <c r="F88" s="9">
        <f ca="1">IF(ISNA(VLOOKUP(tblPointScore[[#This Row],[Name / Club]],tblGlbn_Div2[[Name / Club]:[Points]],5,FALSE)),0,VLOOKUP(tblPointScore[[#This Row],[Name / Club]],tblGlbn_Div2[[Name / Club]:[Points]],5,FALSE))</f>
        <v>0</v>
      </c>
      <c r="G88" s="9">
        <f>IF(ISNA(VLOOKUP(tblPointScore[[#This Row],[Name / Club]],tblGlbn_Div1[Name / Club],1,FALSE)),IF(ISNA(VLOOKUP(tblPointScore[[#This Row],[Name / Club]],tblGlbn_Div2[Name / Club],1,FALSE)),0,3),3)</f>
        <v>3</v>
      </c>
      <c r="H88" s="9">
        <f>IF(ISNA(VLOOKUP(tblPointScore[[#This Row],[Name / Club]],tblIll_Div1[[Name / Club]:[Points]],5,FALSE)),0,VLOOKUP(tblPointScore[[#This Row],[Name / Club]],tblIll_Div1[[Name / Club]:[Points]],5,FALSE))</f>
        <v>0</v>
      </c>
      <c r="I88" s="9">
        <f>IF(ISNA(VLOOKUP(tblPointScore[[#This Row],[Name / Club]],tblIll_Div2[[Name / Club]:[Points]],5,FALSE)),0,VLOOKUP(tblPointScore[[#This Row],[Name / Club]],tblIll_Div2[[Name / Club]:[Points]],5,FALSE))</f>
        <v>0</v>
      </c>
      <c r="J88" s="9">
        <f>IF(ISNA(VLOOKUP(tblPointScore[[#This Row],[Name / Club]],tblIll_Div1[Name / Club],1,FALSE)),IF(ISNA(VLOOKUP(tblPointScore[[#This Row],[Name / Club]],tblIll_Div2[Name / Club],1,FALSE)),0,3),3)</f>
        <v>0</v>
      </c>
      <c r="K88" s="9">
        <f>IF(ISNA(VLOOKUP(tblPointScore[[#This Row],[Name / Club]],tblMac_Div1A[[Name / Club]:[Points]],5,FALSE)),0,VLOOKUP(tblPointScore[[#This Row],[Name / Club]],tblMac_Div1A[[Name / Club]:[Points]],5,FALSE))</f>
        <v>0</v>
      </c>
      <c r="L88" s="9">
        <f>IF(ISNA(VLOOKUP(tblPointScore[[#This Row],[Name / Club]],tblMac_Div1B[[Name / Club]:[Points]],5,FALSE)),0,VLOOKUP(tblPointScore[[#This Row],[Name / Club]],tblMac_Div1B[[Name / Club]:[Points]],5,FALSE))</f>
        <v>0</v>
      </c>
      <c r="M88" s="9">
        <f>IF(ISNA(VLOOKUP(tblPointScore[[#This Row],[Name / Club]],tblMac_Div2A[[Name / Club]:[Points]],5,FALSE)),0,VLOOKUP(tblPointScore[[#This Row],[Name / Club]],tblMac_Div2A[[Name / Club]:[Points]],5,FALSE))</f>
        <v>0</v>
      </c>
      <c r="N88" s="9">
        <f>IF(ISNA(VLOOKUP(tblPointScore[[#This Row],[Name / Club]],tblMac_Div2B[[Name / Club]:[Points]],5,FALSE)),0,VLOOKUP(tblPointScore[[#This Row],[Name / Club]],tblMac_Div2B[[Name / Club]:[Points]],5,FALSE))</f>
        <v>0</v>
      </c>
      <c r="O88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88" s="9">
        <f>IF(ISNA(VLOOKUP(tblPointScore[[#This Row],[Name / Club]],tblNow_Div1A[[Name / Club]:[Points]],5,FALSE)),0,VLOOKUP(tblPointScore[[#This Row],[Name / Club]],tblNow_Div1A[[Name / Club]:[Points]],5,FALSE))</f>
        <v>0</v>
      </c>
      <c r="Q88" s="9">
        <f>IF(ISNA(VLOOKUP(tblPointScore[[#This Row],[Name / Club]],tblNow_Div1B[[Name / Club]:[Points]],5,FALSE)),0,VLOOKUP(tblPointScore[[#This Row],[Name / Club]],tblNow_Div1B[[Name / Club]:[Points]],5,FALSE))</f>
        <v>0</v>
      </c>
      <c r="R88" s="9">
        <f>IF(ISNA(VLOOKUP(tblPointScore[[#This Row],[Name / Club]],tblNow_Div2A[[Name / Club]:[Points]],5,FALSE)),0,VLOOKUP(tblPointScore[[#This Row],[Name / Club]],tblNow_Div2A[[Name / Club]:[Points]],5,FALSE))</f>
        <v>0</v>
      </c>
      <c r="S88" s="9">
        <f>IF(ISNA(VLOOKUP(tblPointScore[[#This Row],[Name / Club]],tblNow_Div2B[[Name / Club]:[Points]],5,FALSE)),0,VLOOKUP(tblPointScore[[#This Row],[Name / Club]],tblNow_Div2B[[Name / Club]:[Points]],5,FALSE))</f>
        <v>0</v>
      </c>
      <c r="T88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88" s="9">
        <f>IF(ISNA(VLOOKUP(tblPointScore[[#This Row],[Name / Club]],tblSthn_Div1[[Name / Club]:[Points]],5,FALSE)),0,VLOOKUP(tblPointScore[[#This Row],[Name / Club]],tblSthn_Div1[[Name / Club]:[Points]],5,FALSE))</f>
        <v>0</v>
      </c>
      <c r="V88" s="9">
        <f>IF(ISNA(VLOOKUP(tblPointScore[[#This Row],[Name / Club]],tblSthn_Div2[[Name / Club]:[Points]],5,FALSE)),0,VLOOKUP(tblPointScore[[#This Row],[Name / Club]],tblSthn_Div2[[Name / Club]:[Points]],5,FALSE))</f>
        <v>0</v>
      </c>
      <c r="W88" s="9">
        <f>IF(ISNA(VLOOKUP(tblPointScore[[#This Row],[Name / Club]],tblSthn_Div1[Name / Club],1,FALSE)),IF(ISNA(VLOOKUP(tblPointScore[[#This Row],[Name / Club]],tblSthn_Div2[Name / Club],1,FALSE)),0,3),3)</f>
        <v>0</v>
      </c>
      <c r="X88" s="9">
        <f ca="1">SUM(tblPointScore[[#This Row],[Glbn Div 1]:[Sth H Pts]])</f>
        <v>3</v>
      </c>
      <c r="Y8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88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88" s="38" t="str">
        <f ca="1">IF(AND(tblPointScore[[#This Row],[Div 1 Pts]]&gt;0,tblPointScore[[#This Row],[Div 2 Pts]]&gt;0),"Y","N")</f>
        <v>N</v>
      </c>
      <c r="AB88" s="35" t="str">
        <f>IF(AND(tblPointScore[[#This Row],[Mac Div 1 A]]&gt;0,tblPointScore[[#This Row],[Mac Div 1 B]]&gt;0),"Y","N")</f>
        <v>N</v>
      </c>
      <c r="AC88" s="35" t="str">
        <f>IF(AND(tblPointScore[[#This Row],[Mac Div 2 A]]&gt;0,tblPointScore[[#This Row],[Mac Div 2 B]]&gt;0),"Y","N")</f>
        <v>N</v>
      </c>
      <c r="AD88" s="35" t="str">
        <f>IF(AND(tblPointScore[[#This Row],[Now Div 1 A]]&gt;0,tblPointScore[[#This Row],[Now Div 1 B]]&gt;0),"Y","N")</f>
        <v>N</v>
      </c>
      <c r="AE88" s="35" t="str">
        <f>IF(AND(tblPointScore[[#This Row],[Now Div 2 A]]&gt;0,tblPointScore[[#This Row],[Now Div 2 B]]&gt;0),"Y","N")</f>
        <v>N</v>
      </c>
      <c r="AF88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89" spans="1:32">
      <c r="A89" s="1">
        <f ca="1">CELL("row", A88)-1</f>
        <v>87</v>
      </c>
      <c r="B89" s="7" t="s">
        <v>133</v>
      </c>
      <c r="C89" s="7" t="s">
        <v>682</v>
      </c>
      <c r="D89" s="4" t="str">
        <f>CONCATENATE(tblPointScore[[#This Row],[Name]]," - ",tblPointScore[[#This Row],[Club]])</f>
        <v>Cartwright Henry - CCC</v>
      </c>
      <c r="E89" s="1">
        <f>IF(ISNA(VLOOKUP(tblPointScore[[#This Row],[Name / Club]],tblGlbn_Div1[[Name / Club]:[Points]],5,FALSE)),0,VLOOKUP(tblPointScore[[#This Row],[Name / Club]],tblGlbn_Div1[[Name / Club]:[Points]],5,FALSE))</f>
        <v>0</v>
      </c>
      <c r="F89" s="1">
        <f ca="1">IF(ISNA(VLOOKUP(tblPointScore[[#This Row],[Name / Club]],tblGlbn_Div2[[Name / Club]:[Points]],5,FALSE)),0,VLOOKUP(tblPointScore[[#This Row],[Name / Club]],tblGlbn_Div2[[Name / Club]:[Points]],5,FALSE))</f>
        <v>0</v>
      </c>
      <c r="G89" s="1">
        <f>IF(ISNA(VLOOKUP(tblPointScore[[#This Row],[Name / Club]],tblGlbn_Div1[Name / Club],1,FALSE)),IF(ISNA(VLOOKUP(tblPointScore[[#This Row],[Name / Club]],tblGlbn_Div2[Name / Club],1,FALSE)),0,3),3)</f>
        <v>3</v>
      </c>
      <c r="H89" s="1">
        <f>IF(ISNA(VLOOKUP(tblPointScore[[#This Row],[Name / Club]],tblIll_Div1[[Name / Club]:[Points]],5,FALSE)),0,VLOOKUP(tblPointScore[[#This Row],[Name / Club]],tblIll_Div1[[Name / Club]:[Points]],5,FALSE))</f>
        <v>0</v>
      </c>
      <c r="I89" s="1">
        <f>IF(ISNA(VLOOKUP(tblPointScore[[#This Row],[Name / Club]],tblIll_Div2[[Name / Club]:[Points]],5,FALSE)),0,VLOOKUP(tblPointScore[[#This Row],[Name / Club]],tblIll_Div2[[Name / Club]:[Points]],5,FALSE))</f>
        <v>0</v>
      </c>
      <c r="J89" s="1">
        <f>IF(ISNA(VLOOKUP(tblPointScore[[#This Row],[Name / Club]],tblIll_Div1[Name / Club],1,FALSE)),IF(ISNA(VLOOKUP(tblPointScore[[#This Row],[Name / Club]],tblIll_Div2[Name / Club],1,FALSE)),0,3),3)</f>
        <v>0</v>
      </c>
      <c r="K89" s="1">
        <f>IF(ISNA(VLOOKUP(tblPointScore[[#This Row],[Name / Club]],tblMac_Div1A[[Name / Club]:[Points]],5,FALSE)),0,VLOOKUP(tblPointScore[[#This Row],[Name / Club]],tblMac_Div1A[[Name / Club]:[Points]],5,FALSE))</f>
        <v>0</v>
      </c>
      <c r="L89" s="1">
        <f>IF(ISNA(VLOOKUP(tblPointScore[[#This Row],[Name / Club]],tblMac_Div1B[[Name / Club]:[Points]],5,FALSE)),0,VLOOKUP(tblPointScore[[#This Row],[Name / Club]],tblMac_Div1B[[Name / Club]:[Points]],5,FALSE))</f>
        <v>0</v>
      </c>
      <c r="M89" s="1">
        <f>IF(ISNA(VLOOKUP(tblPointScore[[#This Row],[Name / Club]],tblMac_Div2A[[Name / Club]:[Points]],5,FALSE)),0,VLOOKUP(tblPointScore[[#This Row],[Name / Club]],tblMac_Div2A[[Name / Club]:[Points]],5,FALSE))</f>
        <v>0</v>
      </c>
      <c r="N89" s="1">
        <f>IF(ISNA(VLOOKUP(tblPointScore[[#This Row],[Name / Club]],tblMac_Div2B[[Name / Club]:[Points]],5,FALSE)),0,VLOOKUP(tblPointScore[[#This Row],[Name / Club]],tblMac_Div2B[[Name / Club]:[Points]],5,FALSE))</f>
        <v>0</v>
      </c>
      <c r="O8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89" s="1">
        <f>IF(ISNA(VLOOKUP(tblPointScore[[#This Row],[Name / Club]],tblNow_Div1A[[Name / Club]:[Points]],5,FALSE)),0,VLOOKUP(tblPointScore[[#This Row],[Name / Club]],tblNow_Div1A[[Name / Club]:[Points]],5,FALSE))</f>
        <v>0</v>
      </c>
      <c r="Q89" s="1">
        <f>IF(ISNA(VLOOKUP(tblPointScore[[#This Row],[Name / Club]],tblNow_Div1B[[Name / Club]:[Points]],5,FALSE)),0,VLOOKUP(tblPointScore[[#This Row],[Name / Club]],tblNow_Div1B[[Name / Club]:[Points]],5,FALSE))</f>
        <v>0</v>
      </c>
      <c r="R89" s="1">
        <f>IF(ISNA(VLOOKUP(tblPointScore[[#This Row],[Name / Club]],tblNow_Div2A[[Name / Club]:[Points]],5,FALSE)),0,VLOOKUP(tblPointScore[[#This Row],[Name / Club]],tblNow_Div2A[[Name / Club]:[Points]],5,FALSE))</f>
        <v>0</v>
      </c>
      <c r="S89" s="1">
        <f>IF(ISNA(VLOOKUP(tblPointScore[[#This Row],[Name / Club]],tblNow_Div2B[[Name / Club]:[Points]],5,FALSE)),0,VLOOKUP(tblPointScore[[#This Row],[Name / Club]],tblNow_Div2B[[Name / Club]:[Points]],5,FALSE))</f>
        <v>0</v>
      </c>
      <c r="T8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89" s="1">
        <f>IF(ISNA(VLOOKUP(tblPointScore[[#This Row],[Name / Club]],tblSthn_Div1[[Name / Club]:[Points]],5,FALSE)),0,VLOOKUP(tblPointScore[[#This Row],[Name / Club]],tblSthn_Div1[[Name / Club]:[Points]],5,FALSE))</f>
        <v>0</v>
      </c>
      <c r="V89" s="1">
        <f>IF(ISNA(VLOOKUP(tblPointScore[[#This Row],[Name / Club]],tblSthn_Div2[[Name / Club]:[Points]],5,FALSE)),0,VLOOKUP(tblPointScore[[#This Row],[Name / Club]],tblSthn_Div2[[Name / Club]:[Points]],5,FALSE))</f>
        <v>0</v>
      </c>
      <c r="W89" s="1">
        <f>IF(ISNA(VLOOKUP(tblPointScore[[#This Row],[Name / Club]],tblSthn_Div1[Name / Club],1,FALSE)),IF(ISNA(VLOOKUP(tblPointScore[[#This Row],[Name / Club]],tblSthn_Div2[Name / Club],1,FALSE)),0,3),3)</f>
        <v>0</v>
      </c>
      <c r="X89" s="1">
        <f ca="1">SUM(tblPointScore[[#This Row],[Glbn Div 1]:[Sth H Pts]])</f>
        <v>3</v>
      </c>
      <c r="Y8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89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89" s="38" t="str">
        <f ca="1">IF(AND(tblPointScore[[#This Row],[Div 1 Pts]]&gt;0,tblPointScore[[#This Row],[Div 2 Pts]]&gt;0),"Y","N")</f>
        <v>N</v>
      </c>
      <c r="AB89" s="35" t="str">
        <f>IF(AND(tblPointScore[[#This Row],[Mac Div 1 A]]&gt;0,tblPointScore[[#This Row],[Mac Div 1 B]]&gt;0),"Y","N")</f>
        <v>N</v>
      </c>
      <c r="AC89" s="35" t="str">
        <f>IF(AND(tblPointScore[[#This Row],[Mac Div 2 A]]&gt;0,tblPointScore[[#This Row],[Mac Div 2 B]]&gt;0),"Y","N")</f>
        <v>N</v>
      </c>
      <c r="AD89" s="35" t="str">
        <f>IF(AND(tblPointScore[[#This Row],[Now Div 1 A]]&gt;0,tblPointScore[[#This Row],[Now Div 1 B]]&gt;0),"Y","N")</f>
        <v>N</v>
      </c>
      <c r="AE89" s="35" t="str">
        <f>IF(AND(tblPointScore[[#This Row],[Now Div 2 A]]&gt;0,tblPointScore[[#This Row],[Now Div 2 B]]&gt;0),"Y","N")</f>
        <v>N</v>
      </c>
      <c r="AF89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90" spans="1:32">
      <c r="A90" s="1">
        <f ca="1">CELL("row", A89)-1</f>
        <v>88</v>
      </c>
      <c r="B90" s="7" t="s">
        <v>32</v>
      </c>
      <c r="C90" s="7" t="s">
        <v>681</v>
      </c>
      <c r="D90" s="4" t="str">
        <f>CONCATENATE(tblPointScore[[#This Row],[Name]]," - ",tblPointScore[[#This Row],[Club]])</f>
        <v>Daniel Josh - GCC</v>
      </c>
      <c r="E90" s="1">
        <f>IF(ISNA(VLOOKUP(tblPointScore[[#This Row],[Name / Club]],tblGlbn_Div1[[Name / Club]:[Points]],5,FALSE)),0,VLOOKUP(tblPointScore[[#This Row],[Name / Club]],tblGlbn_Div1[[Name / Club]:[Points]],5,FALSE))</f>
        <v>0</v>
      </c>
      <c r="F90" s="1">
        <f>IF(ISNA(VLOOKUP(tblPointScore[[#This Row],[Name / Club]],tblGlbn_Div2[[Name / Club]:[Points]],5,FALSE)),0,VLOOKUP(tblPointScore[[#This Row],[Name / Club]],tblGlbn_Div2[[Name / Club]:[Points]],5,FALSE))</f>
        <v>0</v>
      </c>
      <c r="G90" s="1">
        <f>IF(ISNA(VLOOKUP(tblPointScore[[#This Row],[Name / Club]],tblGlbn_Div1[Name / Club],1,FALSE)),IF(ISNA(VLOOKUP(tblPointScore[[#This Row],[Name / Club]],tblGlbn_Div2[Name / Club],1,FALSE)),0,3),3)</f>
        <v>0</v>
      </c>
      <c r="H90" s="1">
        <f ca="1">IF(ISNA(VLOOKUP(tblPointScore[[#This Row],[Name / Club]],tblIll_Div1[[Name / Club]:[Points]],5,FALSE)),0,VLOOKUP(tblPointScore[[#This Row],[Name / Club]],tblIll_Div1[[Name / Club]:[Points]],5,FALSE))</f>
        <v>0</v>
      </c>
      <c r="I90" s="1">
        <f>IF(ISNA(VLOOKUP(tblPointScore[[#This Row],[Name / Club]],tblIll_Div2[[Name / Club]:[Points]],5,FALSE)),0,VLOOKUP(tblPointScore[[#This Row],[Name / Club]],tblIll_Div2[[Name / Club]:[Points]],5,FALSE))</f>
        <v>0</v>
      </c>
      <c r="J90" s="1">
        <f>IF(ISNA(VLOOKUP(tblPointScore[[#This Row],[Name / Club]],tblIll_Div1[Name / Club],1,FALSE)),IF(ISNA(VLOOKUP(tblPointScore[[#This Row],[Name / Club]],tblIll_Div2[Name / Club],1,FALSE)),0,3),3)</f>
        <v>3</v>
      </c>
      <c r="K90" s="1">
        <f>IF(ISNA(VLOOKUP(tblPointScore[[#This Row],[Name / Club]],tblMac_Div1A[[Name / Club]:[Points]],5,FALSE)),0,VLOOKUP(tblPointScore[[#This Row],[Name / Club]],tblMac_Div1A[[Name / Club]:[Points]],5,FALSE))</f>
        <v>0</v>
      </c>
      <c r="L90" s="1">
        <f>IF(ISNA(VLOOKUP(tblPointScore[[#This Row],[Name / Club]],tblMac_Div1B[[Name / Club]:[Points]],5,FALSE)),0,VLOOKUP(tblPointScore[[#This Row],[Name / Club]],tblMac_Div1B[[Name / Club]:[Points]],5,FALSE))</f>
        <v>0</v>
      </c>
      <c r="M90" s="1">
        <f>IF(ISNA(VLOOKUP(tblPointScore[[#This Row],[Name / Club]],tblMac_Div2A[[Name / Club]:[Points]],5,FALSE)),0,VLOOKUP(tblPointScore[[#This Row],[Name / Club]],tblMac_Div2A[[Name / Club]:[Points]],5,FALSE))</f>
        <v>0</v>
      </c>
      <c r="N90" s="1">
        <f>IF(ISNA(VLOOKUP(tblPointScore[[#This Row],[Name / Club]],tblMac_Div2B[[Name / Club]:[Points]],5,FALSE)),0,VLOOKUP(tblPointScore[[#This Row],[Name / Club]],tblMac_Div2B[[Name / Club]:[Points]],5,FALSE))</f>
        <v>0</v>
      </c>
      <c r="O9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90" s="1">
        <f>IF(ISNA(VLOOKUP(tblPointScore[[#This Row],[Name / Club]],tblNow_Div1A[[Name / Club]:[Points]],5,FALSE)),0,VLOOKUP(tblPointScore[[#This Row],[Name / Club]],tblNow_Div1A[[Name / Club]:[Points]],5,FALSE))</f>
        <v>0</v>
      </c>
      <c r="Q90" s="1">
        <f>IF(ISNA(VLOOKUP(tblPointScore[[#This Row],[Name / Club]],tblNow_Div1B[[Name / Club]:[Points]],5,FALSE)),0,VLOOKUP(tblPointScore[[#This Row],[Name / Club]],tblNow_Div1B[[Name / Club]:[Points]],5,FALSE))</f>
        <v>0</v>
      </c>
      <c r="R90" s="1">
        <f>IF(ISNA(VLOOKUP(tblPointScore[[#This Row],[Name / Club]],tblNow_Div2A[[Name / Club]:[Points]],5,FALSE)),0,VLOOKUP(tblPointScore[[#This Row],[Name / Club]],tblNow_Div2A[[Name / Club]:[Points]],5,FALSE))</f>
        <v>0</v>
      </c>
      <c r="S90" s="1">
        <f>IF(ISNA(VLOOKUP(tblPointScore[[#This Row],[Name / Club]],tblNow_Div2B[[Name / Club]:[Points]],5,FALSE)),0,VLOOKUP(tblPointScore[[#This Row],[Name / Club]],tblNow_Div2B[[Name / Club]:[Points]],5,FALSE))</f>
        <v>0</v>
      </c>
      <c r="T9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90" s="1">
        <f>IF(ISNA(VLOOKUP(tblPointScore[[#This Row],[Name / Club]],tblSthn_Div1[[Name / Club]:[Points]],5,FALSE)),0,VLOOKUP(tblPointScore[[#This Row],[Name / Club]],tblSthn_Div1[[Name / Club]:[Points]],5,FALSE))</f>
        <v>0</v>
      </c>
      <c r="V90" s="1">
        <f>IF(ISNA(VLOOKUP(tblPointScore[[#This Row],[Name / Club]],tblSthn_Div2[[Name / Club]:[Points]],5,FALSE)),0,VLOOKUP(tblPointScore[[#This Row],[Name / Club]],tblSthn_Div2[[Name / Club]:[Points]],5,FALSE))</f>
        <v>0</v>
      </c>
      <c r="W90" s="1">
        <f>IF(ISNA(VLOOKUP(tblPointScore[[#This Row],[Name / Club]],tblSthn_Div1[Name / Club],1,FALSE)),IF(ISNA(VLOOKUP(tblPointScore[[#This Row],[Name / Club]],tblSthn_Div2[Name / Club],1,FALSE)),0,3),3)</f>
        <v>0</v>
      </c>
      <c r="X90" s="1">
        <f ca="1">SUM(tblPointScore[[#This Row],[Glbn Div 1]:[Sth H Pts]])</f>
        <v>3</v>
      </c>
      <c r="Y90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9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90" s="38" t="str">
        <f ca="1">IF(AND(tblPointScore[[#This Row],[Div 1 Pts]]&gt;0,tblPointScore[[#This Row],[Div 2 Pts]]&gt;0),"Y","N")</f>
        <v>N</v>
      </c>
      <c r="AB90" s="35" t="str">
        <f>IF(AND(tblPointScore[[#This Row],[Mac Div 1 A]]&gt;0,tblPointScore[[#This Row],[Mac Div 1 B]]&gt;0),"Y","N")</f>
        <v>N</v>
      </c>
      <c r="AC90" s="35" t="str">
        <f>IF(AND(tblPointScore[[#This Row],[Mac Div 2 A]]&gt;0,tblPointScore[[#This Row],[Mac Div 2 B]]&gt;0),"Y","N")</f>
        <v>N</v>
      </c>
      <c r="AD90" s="35" t="str">
        <f>IF(AND(tblPointScore[[#This Row],[Now Div 1 A]]&gt;0,tblPointScore[[#This Row],[Now Div 1 B]]&gt;0),"Y","N")</f>
        <v>N</v>
      </c>
      <c r="AE90" s="35" t="str">
        <f>IF(AND(tblPointScore[[#This Row],[Now Div 2 A]]&gt;0,tblPointScore[[#This Row],[Now Div 2 B]]&gt;0),"Y","N")</f>
        <v>N</v>
      </c>
      <c r="AF90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91" spans="1:32">
      <c r="A91" s="1">
        <f ca="1">CELL("row", A90)-1</f>
        <v>89</v>
      </c>
      <c r="B91" s="7" t="s">
        <v>46</v>
      </c>
      <c r="C91" s="7" t="s">
        <v>684</v>
      </c>
      <c r="D91" s="4" t="str">
        <f>CONCATENATE(tblPointScore[[#This Row],[Name]]," - ",tblPointScore[[#This Row],[Club]])</f>
        <v>Darke Kate - NVC</v>
      </c>
      <c r="E91" s="1">
        <f>IF(ISNA(VLOOKUP(tblPointScore[[#This Row],[Name / Club]],tblGlbn_Div1[[Name / Club]:[Points]],5,FALSE)),0,VLOOKUP(tblPointScore[[#This Row],[Name / Club]],tblGlbn_Div1[[Name / Club]:[Points]],5,FALSE))</f>
        <v>0</v>
      </c>
      <c r="F91" s="1">
        <f ca="1">IF(ISNA(VLOOKUP(tblPointScore[[#This Row],[Name / Club]],tblGlbn_Div2[[Name / Club]:[Points]],5,FALSE)),0,VLOOKUP(tblPointScore[[#This Row],[Name / Club]],tblGlbn_Div2[[Name / Club]:[Points]],5,FALSE))</f>
        <v>0</v>
      </c>
      <c r="G91" s="1">
        <f>IF(ISNA(VLOOKUP(tblPointScore[[#This Row],[Name / Club]],tblGlbn_Div1[Name / Club],1,FALSE)),IF(ISNA(VLOOKUP(tblPointScore[[#This Row],[Name / Club]],tblGlbn_Div2[Name / Club],1,FALSE)),0,3),3)</f>
        <v>3</v>
      </c>
      <c r="H91" s="1">
        <f>IF(ISNA(VLOOKUP(tblPointScore[[#This Row],[Name / Club]],tblIll_Div1[[Name / Club]:[Points]],5,FALSE)),0,VLOOKUP(tblPointScore[[#This Row],[Name / Club]],tblIll_Div1[[Name / Club]:[Points]],5,FALSE))</f>
        <v>0</v>
      </c>
      <c r="I91" s="1">
        <f>IF(ISNA(VLOOKUP(tblPointScore[[#This Row],[Name / Club]],tblIll_Div2[[Name / Club]:[Points]],5,FALSE)),0,VLOOKUP(tblPointScore[[#This Row],[Name / Club]],tblIll_Div2[[Name / Club]:[Points]],5,FALSE))</f>
        <v>0</v>
      </c>
      <c r="J91" s="1">
        <f>IF(ISNA(VLOOKUP(tblPointScore[[#This Row],[Name / Club]],tblIll_Div1[Name / Club],1,FALSE)),IF(ISNA(VLOOKUP(tblPointScore[[#This Row],[Name / Club]],tblIll_Div2[Name / Club],1,FALSE)),0,3),3)</f>
        <v>0</v>
      </c>
      <c r="K91" s="1">
        <f>IF(ISNA(VLOOKUP(tblPointScore[[#This Row],[Name / Club]],tblMac_Div1A[[Name / Club]:[Points]],5,FALSE)),0,VLOOKUP(tblPointScore[[#This Row],[Name / Club]],tblMac_Div1A[[Name / Club]:[Points]],5,FALSE))</f>
        <v>0</v>
      </c>
      <c r="L91" s="1">
        <f>IF(ISNA(VLOOKUP(tblPointScore[[#This Row],[Name / Club]],tblMac_Div1B[[Name / Club]:[Points]],5,FALSE)),0,VLOOKUP(tblPointScore[[#This Row],[Name / Club]],tblMac_Div1B[[Name / Club]:[Points]],5,FALSE))</f>
        <v>0</v>
      </c>
      <c r="M91" s="1">
        <f>IF(ISNA(VLOOKUP(tblPointScore[[#This Row],[Name / Club]],tblMac_Div2A[[Name / Club]:[Points]],5,FALSE)),0,VLOOKUP(tblPointScore[[#This Row],[Name / Club]],tblMac_Div2A[[Name / Club]:[Points]],5,FALSE))</f>
        <v>0</v>
      </c>
      <c r="N91" s="1">
        <f>IF(ISNA(VLOOKUP(tblPointScore[[#This Row],[Name / Club]],tblMac_Div2B[[Name / Club]:[Points]],5,FALSE)),0,VLOOKUP(tblPointScore[[#This Row],[Name / Club]],tblMac_Div2B[[Name / Club]:[Points]],5,FALSE))</f>
        <v>0</v>
      </c>
      <c r="O9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91" s="1">
        <f>IF(ISNA(VLOOKUP(tblPointScore[[#This Row],[Name / Club]],tblNow_Div1A[[Name / Club]:[Points]],5,FALSE)),0,VLOOKUP(tblPointScore[[#This Row],[Name / Club]],tblNow_Div1A[[Name / Club]:[Points]],5,FALSE))</f>
        <v>0</v>
      </c>
      <c r="Q91" s="1">
        <f>IF(ISNA(VLOOKUP(tblPointScore[[#This Row],[Name / Club]],tblNow_Div1B[[Name / Club]:[Points]],5,FALSE)),0,VLOOKUP(tblPointScore[[#This Row],[Name / Club]],tblNow_Div1B[[Name / Club]:[Points]],5,FALSE))</f>
        <v>0</v>
      </c>
      <c r="R91" s="1">
        <f>IF(ISNA(VLOOKUP(tblPointScore[[#This Row],[Name / Club]],tblNow_Div2A[[Name / Club]:[Points]],5,FALSE)),0,VLOOKUP(tblPointScore[[#This Row],[Name / Club]],tblNow_Div2A[[Name / Club]:[Points]],5,FALSE))</f>
        <v>0</v>
      </c>
      <c r="S91" s="1">
        <f>IF(ISNA(VLOOKUP(tblPointScore[[#This Row],[Name / Club]],tblNow_Div2B[[Name / Club]:[Points]],5,FALSE)),0,VLOOKUP(tblPointScore[[#This Row],[Name / Club]],tblNow_Div2B[[Name / Club]:[Points]],5,FALSE))</f>
        <v>0</v>
      </c>
      <c r="T9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91" s="1">
        <f>IF(ISNA(VLOOKUP(tblPointScore[[#This Row],[Name / Club]],tblSthn_Div1[[Name / Club]:[Points]],5,FALSE)),0,VLOOKUP(tblPointScore[[#This Row],[Name / Club]],tblSthn_Div1[[Name / Club]:[Points]],5,FALSE))</f>
        <v>0</v>
      </c>
      <c r="V91" s="1">
        <f>IF(ISNA(VLOOKUP(tblPointScore[[#This Row],[Name / Club]],tblSthn_Div2[[Name / Club]:[Points]],5,FALSE)),0,VLOOKUP(tblPointScore[[#This Row],[Name / Club]],tblSthn_Div2[[Name / Club]:[Points]],5,FALSE))</f>
        <v>0</v>
      </c>
      <c r="W91" s="1">
        <f>IF(ISNA(VLOOKUP(tblPointScore[[#This Row],[Name / Club]],tblSthn_Div1[Name / Club],1,FALSE)),IF(ISNA(VLOOKUP(tblPointScore[[#This Row],[Name / Club]],tblSthn_Div2[Name / Club],1,FALSE)),0,3),3)</f>
        <v>0</v>
      </c>
      <c r="X91" s="1">
        <f ca="1">SUM(tblPointScore[[#This Row],[Glbn Div 1]:[Sth H Pts]])</f>
        <v>3</v>
      </c>
      <c r="Y9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91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91" s="38" t="str">
        <f ca="1">IF(AND(tblPointScore[[#This Row],[Div 1 Pts]]&gt;0,tblPointScore[[#This Row],[Div 2 Pts]]&gt;0),"Y","N")</f>
        <v>N</v>
      </c>
      <c r="AB91" s="35" t="str">
        <f>IF(AND(tblPointScore[[#This Row],[Mac Div 1 A]]&gt;0,tblPointScore[[#This Row],[Mac Div 1 B]]&gt;0),"Y","N")</f>
        <v>N</v>
      </c>
      <c r="AC91" s="35" t="str">
        <f>IF(AND(tblPointScore[[#This Row],[Mac Div 2 A]]&gt;0,tblPointScore[[#This Row],[Mac Div 2 B]]&gt;0),"Y","N")</f>
        <v>N</v>
      </c>
      <c r="AD91" s="35" t="str">
        <f>IF(AND(tblPointScore[[#This Row],[Now Div 1 A]]&gt;0,tblPointScore[[#This Row],[Now Div 1 B]]&gt;0),"Y","N")</f>
        <v>N</v>
      </c>
      <c r="AE91" s="35" t="str">
        <f>IF(AND(tblPointScore[[#This Row],[Now Div 2 A]]&gt;0,tblPointScore[[#This Row],[Now Div 2 B]]&gt;0),"Y","N")</f>
        <v>N</v>
      </c>
      <c r="AF91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92" spans="1:32">
      <c r="A92" s="1">
        <f ca="1">CELL("row", A91)-1</f>
        <v>90</v>
      </c>
      <c r="B92" s="7" t="s">
        <v>437</v>
      </c>
      <c r="C92" s="7" t="s">
        <v>684</v>
      </c>
      <c r="D92" s="4" t="str">
        <f>CONCATENATE(tblPointScore[[#This Row],[Name]]," - ",tblPointScore[[#This Row],[Club]])</f>
        <v>Devlin Tim - NVC</v>
      </c>
      <c r="E92" s="1">
        <f>IF(ISNA(VLOOKUP(tblPointScore[[#This Row],[Name / Club]],tblGlbn_Div1[[Name / Club]:[Points]],5,FALSE)),0,VLOOKUP(tblPointScore[[#This Row],[Name / Club]],tblGlbn_Div1[[Name / Club]:[Points]],5,FALSE))</f>
        <v>0</v>
      </c>
      <c r="F92" s="9">
        <f>IF(ISNA(VLOOKUP(tblPointScore[[#This Row],[Name / Club]],tblGlbn_Div2[[Name / Club]:[Points]],5,FALSE)),0,VLOOKUP(tblPointScore[[#This Row],[Name / Club]],tblGlbn_Div2[[Name / Club]:[Points]],5,FALSE))</f>
        <v>0</v>
      </c>
      <c r="G92" s="9">
        <f>IF(ISNA(VLOOKUP(tblPointScore[[#This Row],[Name / Club]],tblGlbn_Div1[Name / Club],1,FALSE)),IF(ISNA(VLOOKUP(tblPointScore[[#This Row],[Name / Club]],tblGlbn_Div2[Name / Club],1,FALSE)),0,3),3)</f>
        <v>0</v>
      </c>
      <c r="H92" s="1">
        <f>IF(ISNA(VLOOKUP(tblPointScore[[#This Row],[Name / Club]],tblIll_Div1[[Name / Club]:[Points]],5,FALSE)),0,VLOOKUP(tblPointScore[[#This Row],[Name / Club]],tblIll_Div1[[Name / Club]:[Points]],5,FALSE))</f>
        <v>0</v>
      </c>
      <c r="I92" s="1">
        <f>IF(ISNA(VLOOKUP(tblPointScore[[#This Row],[Name / Club]],tblIll_Div2[[Name / Club]:[Points]],5,FALSE)),0,VLOOKUP(tblPointScore[[#This Row],[Name / Club]],tblIll_Div2[[Name / Club]:[Points]],5,FALSE))</f>
        <v>0</v>
      </c>
      <c r="J92" s="1">
        <f>IF(ISNA(VLOOKUP(tblPointScore[[#This Row],[Name / Club]],tblIll_Div1[Name / Club],1,FALSE)),IF(ISNA(VLOOKUP(tblPointScore[[#This Row],[Name / Club]],tblIll_Div2[Name / Club],1,FALSE)),0,3),3)</f>
        <v>0</v>
      </c>
      <c r="K92" s="1">
        <f>IF(ISNA(VLOOKUP(tblPointScore[[#This Row],[Name / Club]],tblMac_Div1A[[Name / Club]:[Points]],5,FALSE)),0,VLOOKUP(tblPointScore[[#This Row],[Name / Club]],tblMac_Div1A[[Name / Club]:[Points]],5,FALSE))</f>
        <v>0</v>
      </c>
      <c r="L92" s="1">
        <f>IF(ISNA(VLOOKUP(tblPointScore[[#This Row],[Name / Club]],tblMac_Div1B[[Name / Club]:[Points]],5,FALSE)),0,VLOOKUP(tblPointScore[[#This Row],[Name / Club]],tblMac_Div1B[[Name / Club]:[Points]],5,FALSE))</f>
        <v>0</v>
      </c>
      <c r="M92" s="1">
        <f>IF(ISNA(VLOOKUP(tblPointScore[[#This Row],[Name / Club]],tblMac_Div2A[[Name / Club]:[Points]],5,FALSE)),0,VLOOKUP(tblPointScore[[#This Row],[Name / Club]],tblMac_Div2A[[Name / Club]:[Points]],5,FALSE))</f>
        <v>0</v>
      </c>
      <c r="N92" s="1">
        <f>IF(ISNA(VLOOKUP(tblPointScore[[#This Row],[Name / Club]],tblMac_Div2B[[Name / Club]:[Points]],5,FALSE)),0,VLOOKUP(tblPointScore[[#This Row],[Name / Club]],tblMac_Div2B[[Name / Club]:[Points]],5,FALSE))</f>
        <v>0</v>
      </c>
      <c r="O9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92" s="1">
        <f>IF(ISNA(VLOOKUP(tblPointScore[[#This Row],[Name / Club]],tblNow_Div1A[[Name / Club]:[Points]],5,FALSE)),0,VLOOKUP(tblPointScore[[#This Row],[Name / Club]],tblNow_Div1A[[Name / Club]:[Points]],5,FALSE))</f>
        <v>0</v>
      </c>
      <c r="Q92" s="1">
        <f ca="1">IF(ISNA(VLOOKUP(tblPointScore[[#This Row],[Name / Club]],tblNow_Div1B[[Name / Club]:[Points]],5,FALSE)),0,VLOOKUP(tblPointScore[[#This Row],[Name / Club]],tblNow_Div1B[[Name / Club]:[Points]],5,FALSE))</f>
        <v>0</v>
      </c>
      <c r="R92" s="1">
        <f>IF(ISNA(VLOOKUP(tblPointScore[[#This Row],[Name / Club]],tblNow_Div2A[[Name / Club]:[Points]],5,FALSE)),0,VLOOKUP(tblPointScore[[#This Row],[Name / Club]],tblNow_Div2A[[Name / Club]:[Points]],5,FALSE))</f>
        <v>0</v>
      </c>
      <c r="S92" s="1">
        <f>IF(ISNA(VLOOKUP(tblPointScore[[#This Row],[Name / Club]],tblNow_Div2B[[Name / Club]:[Points]],5,FALSE)),0,VLOOKUP(tblPointScore[[#This Row],[Name / Club]],tblNow_Div2B[[Name / Club]:[Points]],5,FALSE))</f>
        <v>0</v>
      </c>
      <c r="T9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92" s="1">
        <f>IF(ISNA(VLOOKUP(tblPointScore[[#This Row],[Name / Club]],tblSthn_Div1[[Name / Club]:[Points]],5,FALSE)),0,VLOOKUP(tblPointScore[[#This Row],[Name / Club]],tblSthn_Div1[[Name / Club]:[Points]],5,FALSE))</f>
        <v>0</v>
      </c>
      <c r="V92" s="1">
        <f>IF(ISNA(VLOOKUP(tblPointScore[[#This Row],[Name / Club]],tblSthn_Div2[[Name / Club]:[Points]],5,FALSE)),0,VLOOKUP(tblPointScore[[#This Row],[Name / Club]],tblSthn_Div2[[Name / Club]:[Points]],5,FALSE))</f>
        <v>0</v>
      </c>
      <c r="W92" s="1">
        <f>IF(ISNA(VLOOKUP(tblPointScore[[#This Row],[Name / Club]],tblSthn_Div1[Name / Club],1,FALSE)),IF(ISNA(VLOOKUP(tblPointScore[[#This Row],[Name / Club]],tblSthn_Div2[Name / Club],1,FALSE)),0,3),3)</f>
        <v>0</v>
      </c>
      <c r="X92" s="9">
        <f ca="1">SUM(tblPointScore[[#This Row],[Glbn Div 1]:[Sth H Pts]])</f>
        <v>3</v>
      </c>
      <c r="Y92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9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92" s="38" t="str">
        <f ca="1">IF(AND(tblPointScore[[#This Row],[Div 1 Pts]]&gt;0,tblPointScore[[#This Row],[Div 2 Pts]]&gt;0),"Y","N")</f>
        <v>N</v>
      </c>
      <c r="AB92" s="35" t="str">
        <f>IF(AND(tblPointScore[[#This Row],[Mac Div 1 A]]&gt;0,tblPointScore[[#This Row],[Mac Div 1 B]]&gt;0),"Y","N")</f>
        <v>N</v>
      </c>
      <c r="AC92" s="35" t="str">
        <f>IF(AND(tblPointScore[[#This Row],[Mac Div 2 A]]&gt;0,tblPointScore[[#This Row],[Mac Div 2 B]]&gt;0),"Y","N")</f>
        <v>N</v>
      </c>
      <c r="AD92" s="35" t="str">
        <f ca="1">IF(AND(tblPointScore[[#This Row],[Now Div 1 A]]&gt;0,tblPointScore[[#This Row],[Now Div 1 B]]&gt;0),"Y","N")</f>
        <v>N</v>
      </c>
      <c r="AE92" s="35" t="str">
        <f>IF(AND(tblPointScore[[#This Row],[Now Div 2 A]]&gt;0,tblPointScore[[#This Row],[Now Div 2 B]]&gt;0),"Y","N")</f>
        <v>N</v>
      </c>
      <c r="AF92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93" spans="1:32">
      <c r="A93" s="1">
        <f ca="1">CELL("row", A92)-1</f>
        <v>91</v>
      </c>
      <c r="B93" s="43" t="s">
        <v>600</v>
      </c>
      <c r="C93" s="43" t="s">
        <v>681</v>
      </c>
      <c r="D93" s="4" t="str">
        <f>CONCATENATE(tblPointScore[[#This Row],[Name]]," - ",tblPointScore[[#This Row],[Club]])</f>
        <v>Emmerton Ian - GCC</v>
      </c>
      <c r="E93" s="9">
        <f>IF(ISNA(VLOOKUP(tblPointScore[[#This Row],[Name / Club]],tblGlbn_Div1[[Name / Club]:[Points]],5,FALSE)),0,VLOOKUP(tblPointScore[[#This Row],[Name / Club]],tblGlbn_Div1[[Name / Club]:[Points]],5,FALSE))</f>
        <v>0</v>
      </c>
      <c r="F93" s="9">
        <f>IF(ISNA(VLOOKUP(tblPointScore[[#This Row],[Name / Club]],tblGlbn_Div2[[Name / Club]:[Points]],5,FALSE)),0,VLOOKUP(tblPointScore[[#This Row],[Name / Club]],tblGlbn_Div2[[Name / Club]:[Points]],5,FALSE))</f>
        <v>0</v>
      </c>
      <c r="G93" s="9">
        <f>IF(ISNA(VLOOKUP(tblPointScore[[#This Row],[Name / Club]],tblGlbn_Div1[Name / Club],1,FALSE)),IF(ISNA(VLOOKUP(tblPointScore[[#This Row],[Name / Club]],tblGlbn_Div2[Name / Club],1,FALSE)),0,3),3)</f>
        <v>0</v>
      </c>
      <c r="H93" s="9">
        <f>IF(ISNA(VLOOKUP(tblPointScore[[#This Row],[Name / Club]],tblIll_Div1[[Name / Club]:[Points]],5,FALSE)),0,VLOOKUP(tblPointScore[[#This Row],[Name / Club]],tblIll_Div1[[Name / Club]:[Points]],5,FALSE))</f>
        <v>0</v>
      </c>
      <c r="I93" s="9">
        <f ca="1">IF(ISNA(VLOOKUP(tblPointScore[[#This Row],[Name / Club]],tblIll_Div2[[Name / Club]:[Points]],5,FALSE)),0,VLOOKUP(tblPointScore[[#This Row],[Name / Club]],tblIll_Div2[[Name / Club]:[Points]],5,FALSE))</f>
        <v>0</v>
      </c>
      <c r="J93" s="9">
        <f>IF(ISNA(VLOOKUP(tblPointScore[[#This Row],[Name / Club]],tblIll_Div1[Name / Club],1,FALSE)),IF(ISNA(VLOOKUP(tblPointScore[[#This Row],[Name / Club]],tblIll_Div2[Name / Club],1,FALSE)),0,3),3)</f>
        <v>3</v>
      </c>
      <c r="K93" s="9">
        <f>IF(ISNA(VLOOKUP(tblPointScore[[#This Row],[Name / Club]],tblMac_Div1A[[Name / Club]:[Points]],5,FALSE)),0,VLOOKUP(tblPointScore[[#This Row],[Name / Club]],tblMac_Div1A[[Name / Club]:[Points]],5,FALSE))</f>
        <v>0</v>
      </c>
      <c r="L93" s="9">
        <f>IF(ISNA(VLOOKUP(tblPointScore[[#This Row],[Name / Club]],tblMac_Div1B[[Name / Club]:[Points]],5,FALSE)),0,VLOOKUP(tblPointScore[[#This Row],[Name / Club]],tblMac_Div1B[[Name / Club]:[Points]],5,FALSE))</f>
        <v>0</v>
      </c>
      <c r="M93" s="9">
        <f>IF(ISNA(VLOOKUP(tblPointScore[[#This Row],[Name / Club]],tblMac_Div2A[[Name / Club]:[Points]],5,FALSE)),0,VLOOKUP(tblPointScore[[#This Row],[Name / Club]],tblMac_Div2A[[Name / Club]:[Points]],5,FALSE))</f>
        <v>0</v>
      </c>
      <c r="N93" s="9">
        <f>IF(ISNA(VLOOKUP(tblPointScore[[#This Row],[Name / Club]],tblMac_Div2B[[Name / Club]:[Points]],5,FALSE)),0,VLOOKUP(tblPointScore[[#This Row],[Name / Club]],tblMac_Div2B[[Name / Club]:[Points]],5,FALSE))</f>
        <v>0</v>
      </c>
      <c r="O93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93" s="9">
        <f>IF(ISNA(VLOOKUP(tblPointScore[[#This Row],[Name / Club]],tblNow_Div1A[[Name / Club]:[Points]],5,FALSE)),0,VLOOKUP(tblPointScore[[#This Row],[Name / Club]],tblNow_Div1A[[Name / Club]:[Points]],5,FALSE))</f>
        <v>0</v>
      </c>
      <c r="Q93" s="9">
        <f>IF(ISNA(VLOOKUP(tblPointScore[[#This Row],[Name / Club]],tblNow_Div1B[[Name / Club]:[Points]],5,FALSE)),0,VLOOKUP(tblPointScore[[#This Row],[Name / Club]],tblNow_Div1B[[Name / Club]:[Points]],5,FALSE))</f>
        <v>0</v>
      </c>
      <c r="R93" s="9">
        <f>IF(ISNA(VLOOKUP(tblPointScore[[#This Row],[Name / Club]],tblNow_Div2A[[Name / Club]:[Points]],5,FALSE)),0,VLOOKUP(tblPointScore[[#This Row],[Name / Club]],tblNow_Div2A[[Name / Club]:[Points]],5,FALSE))</f>
        <v>0</v>
      </c>
      <c r="S93" s="9">
        <f>IF(ISNA(VLOOKUP(tblPointScore[[#This Row],[Name / Club]],tblNow_Div2B[[Name / Club]:[Points]],5,FALSE)),0,VLOOKUP(tblPointScore[[#This Row],[Name / Club]],tblNow_Div2B[[Name / Club]:[Points]],5,FALSE))</f>
        <v>0</v>
      </c>
      <c r="T93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93" s="9">
        <f>IF(ISNA(VLOOKUP(tblPointScore[[#This Row],[Name / Club]],tblSthn_Div1[[Name / Club]:[Points]],5,FALSE)),0,VLOOKUP(tblPointScore[[#This Row],[Name / Club]],tblSthn_Div1[[Name / Club]:[Points]],5,FALSE))</f>
        <v>0</v>
      </c>
      <c r="V93" s="9">
        <f>IF(ISNA(VLOOKUP(tblPointScore[[#This Row],[Name / Club]],tblSthn_Div2[[Name / Club]:[Points]],5,FALSE)),0,VLOOKUP(tblPointScore[[#This Row],[Name / Club]],tblSthn_Div2[[Name / Club]:[Points]],5,FALSE))</f>
        <v>0</v>
      </c>
      <c r="W93" s="9">
        <f>IF(ISNA(VLOOKUP(tblPointScore[[#This Row],[Name / Club]],tblSthn_Div1[Name / Club],1,FALSE)),IF(ISNA(VLOOKUP(tblPointScore[[#This Row],[Name / Club]],tblSthn_Div2[Name / Club],1,FALSE)),0,3),3)</f>
        <v>0</v>
      </c>
      <c r="X93" s="9">
        <f ca="1">SUM(tblPointScore[[#This Row],[Glbn Div 1]:[Sth H Pts]])</f>
        <v>3</v>
      </c>
      <c r="Y9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93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93" s="38" t="str">
        <f ca="1">IF(AND(tblPointScore[[#This Row],[Div 1 Pts]]&gt;0,tblPointScore[[#This Row],[Div 2 Pts]]&gt;0),"Y","N")</f>
        <v>N</v>
      </c>
      <c r="AB93" s="35" t="str">
        <f>IF(AND(tblPointScore[[#This Row],[Mac Div 1 A]]&gt;0,tblPointScore[[#This Row],[Mac Div 1 B]]&gt;0),"Y","N")</f>
        <v>N</v>
      </c>
      <c r="AC93" s="35" t="str">
        <f>IF(AND(tblPointScore[[#This Row],[Mac Div 2 A]]&gt;0,tblPointScore[[#This Row],[Mac Div 2 B]]&gt;0),"Y","N")</f>
        <v>N</v>
      </c>
      <c r="AD93" s="35" t="str">
        <f>IF(AND(tblPointScore[[#This Row],[Now Div 1 A]]&gt;0,tblPointScore[[#This Row],[Now Div 1 B]]&gt;0),"Y","N")</f>
        <v>N</v>
      </c>
      <c r="AE93" s="35" t="str">
        <f>IF(AND(tblPointScore[[#This Row],[Now Div 2 A]]&gt;0,tblPointScore[[#This Row],[Now Div 2 B]]&gt;0),"Y","N")</f>
        <v>N</v>
      </c>
      <c r="AF93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94" spans="1:32">
      <c r="A94" s="20">
        <f ca="1">CELL("row", A93)-1</f>
        <v>92</v>
      </c>
      <c r="B94" s="43" t="s">
        <v>660</v>
      </c>
      <c r="C94" s="43" t="s">
        <v>685</v>
      </c>
      <c r="D94" s="22" t="str">
        <f>CONCATENATE(tblPointScore[[#This Row],[Name]]," - ",tblPointScore[[#This Row],[Club]])</f>
        <v>Estell Sam - ICC</v>
      </c>
      <c r="E94" s="23">
        <f>IF(ISNA(VLOOKUP(tblPointScore[[#This Row],[Name / Club]],tblGlbn_Div1[[Name / Club]:[Points]],5,FALSE)),0,VLOOKUP(tblPointScore[[#This Row],[Name / Club]],tblGlbn_Div1[[Name / Club]:[Points]],5,FALSE))</f>
        <v>0</v>
      </c>
      <c r="F94" s="23">
        <f>IF(ISNA(VLOOKUP(tblPointScore[[#This Row],[Name / Club]],tblGlbn_Div2[[Name / Club]:[Points]],5,FALSE)),0,VLOOKUP(tblPointScore[[#This Row],[Name / Club]],tblGlbn_Div2[[Name / Club]:[Points]],5,FALSE))</f>
        <v>0</v>
      </c>
      <c r="G94" s="23">
        <f>IF(ISNA(VLOOKUP(tblPointScore[[#This Row],[Name / Club]],tblGlbn_Div1[Name / Club],1,FALSE)),IF(ISNA(VLOOKUP(tblPointScore[[#This Row],[Name / Club]],tblGlbn_Div2[Name / Club],1,FALSE)),0,3),3)</f>
        <v>0</v>
      </c>
      <c r="H94" s="23">
        <f ca="1">IF(ISNA(VLOOKUP(tblPointScore[[#This Row],[Name / Club]],tblIll_Div1[[Name / Club]:[Points]],5,FALSE)),0,VLOOKUP(tblPointScore[[#This Row],[Name / Club]],tblIll_Div1[[Name / Club]:[Points]],5,FALSE))</f>
        <v>0</v>
      </c>
      <c r="I94" s="23">
        <f>IF(ISNA(VLOOKUP(tblPointScore[[#This Row],[Name / Club]],tblIll_Div2[[Name / Club]:[Points]],5,FALSE)),0,VLOOKUP(tblPointScore[[#This Row],[Name / Club]],tblIll_Div2[[Name / Club]:[Points]],5,FALSE))</f>
        <v>0</v>
      </c>
      <c r="J94" s="23">
        <f>IF(ISNA(VLOOKUP(tblPointScore[[#This Row],[Name / Club]],tblIll_Div1[Name / Club],1,FALSE)),IF(ISNA(VLOOKUP(tblPointScore[[#This Row],[Name / Club]],tblIll_Div2[Name / Club],1,FALSE)),0,3),3)</f>
        <v>3</v>
      </c>
      <c r="K94" s="23">
        <f>IF(ISNA(VLOOKUP(tblPointScore[[#This Row],[Name / Club]],tblMac_Div1A[[Name / Club]:[Points]],5,FALSE)),0,VLOOKUP(tblPointScore[[#This Row],[Name / Club]],tblMac_Div1A[[Name / Club]:[Points]],5,FALSE))</f>
        <v>0</v>
      </c>
      <c r="L94" s="23">
        <f>IF(ISNA(VLOOKUP(tblPointScore[[#This Row],[Name / Club]],tblMac_Div1B[[Name / Club]:[Points]],5,FALSE)),0,VLOOKUP(tblPointScore[[#This Row],[Name / Club]],tblMac_Div1B[[Name / Club]:[Points]],5,FALSE))</f>
        <v>0</v>
      </c>
      <c r="M94" s="23">
        <f>IF(ISNA(VLOOKUP(tblPointScore[[#This Row],[Name / Club]],tblMac_Div2A[[Name / Club]:[Points]],5,FALSE)),0,VLOOKUP(tblPointScore[[#This Row],[Name / Club]],tblMac_Div2A[[Name / Club]:[Points]],5,FALSE))</f>
        <v>0</v>
      </c>
      <c r="N94" s="23">
        <f>IF(ISNA(VLOOKUP(tblPointScore[[#This Row],[Name / Club]],tblMac_Div2B[[Name / Club]:[Points]],5,FALSE)),0,VLOOKUP(tblPointScore[[#This Row],[Name / Club]],tblMac_Div2B[[Name / Club]:[Points]],5,FALSE))</f>
        <v>0</v>
      </c>
      <c r="O94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94" s="23">
        <f>IF(ISNA(VLOOKUP(tblPointScore[[#This Row],[Name / Club]],tblNow_Div1A[[Name / Club]:[Points]],5,FALSE)),0,VLOOKUP(tblPointScore[[#This Row],[Name / Club]],tblNow_Div1A[[Name / Club]:[Points]],5,FALSE))</f>
        <v>0</v>
      </c>
      <c r="Q94" s="23">
        <f>IF(ISNA(VLOOKUP(tblPointScore[[#This Row],[Name / Club]],tblNow_Div1B[[Name / Club]:[Points]],5,FALSE)),0,VLOOKUP(tblPointScore[[#This Row],[Name / Club]],tblNow_Div1B[[Name / Club]:[Points]],5,FALSE))</f>
        <v>0</v>
      </c>
      <c r="R94" s="23">
        <f>IF(ISNA(VLOOKUP(tblPointScore[[#This Row],[Name / Club]],tblNow_Div2A[[Name / Club]:[Points]],5,FALSE)),0,VLOOKUP(tblPointScore[[#This Row],[Name / Club]],tblNow_Div2A[[Name / Club]:[Points]],5,FALSE))</f>
        <v>0</v>
      </c>
      <c r="S94" s="23">
        <f>IF(ISNA(VLOOKUP(tblPointScore[[#This Row],[Name / Club]],tblNow_Div2B[[Name / Club]:[Points]],5,FALSE)),0,VLOOKUP(tblPointScore[[#This Row],[Name / Club]],tblNow_Div2B[[Name / Club]:[Points]],5,FALSE))</f>
        <v>0</v>
      </c>
      <c r="T94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94" s="23">
        <f>IF(ISNA(VLOOKUP(tblPointScore[[#This Row],[Name / Club]],tblSthn_Div1[[Name / Club]:[Points]],5,FALSE)),0,VLOOKUP(tblPointScore[[#This Row],[Name / Club]],tblSthn_Div1[[Name / Club]:[Points]],5,FALSE))</f>
        <v>0</v>
      </c>
      <c r="V94" s="23">
        <f>IF(ISNA(VLOOKUP(tblPointScore[[#This Row],[Name / Club]],tblSthn_Div2[[Name / Club]:[Points]],5,FALSE)),0,VLOOKUP(tblPointScore[[#This Row],[Name / Club]],tblSthn_Div2[[Name / Club]:[Points]],5,FALSE))</f>
        <v>0</v>
      </c>
      <c r="W94" s="23">
        <f>IF(ISNA(VLOOKUP(tblPointScore[[#This Row],[Name / Club]],tblSthn_Div1[Name / Club],1,FALSE)),IF(ISNA(VLOOKUP(tblPointScore[[#This Row],[Name / Club]],tblSthn_Div2[Name / Club],1,FALSE)),0,3),3)</f>
        <v>0</v>
      </c>
      <c r="X94" s="23">
        <f ca="1">SUM(tblPointScore[[#This Row],[Glbn Div 1]:[Sth H Pts]])</f>
        <v>3</v>
      </c>
      <c r="Y94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94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94" s="44" t="str">
        <f ca="1">IF(AND(tblPointScore[[#This Row],[Div 1 Pts]]&gt;0,tblPointScore[[#This Row],[Div 2 Pts]]&gt;0),"Y","N")</f>
        <v>N</v>
      </c>
      <c r="AB94" s="45" t="str">
        <f>IF(AND(tblPointScore[[#This Row],[Mac Div 1 A]]&gt;0,tblPointScore[[#This Row],[Mac Div 1 B]]&gt;0),"Y","N")</f>
        <v>N</v>
      </c>
      <c r="AC94" s="45" t="str">
        <f>IF(AND(tblPointScore[[#This Row],[Mac Div 2 A]]&gt;0,tblPointScore[[#This Row],[Mac Div 2 B]]&gt;0),"Y","N")</f>
        <v>N</v>
      </c>
      <c r="AD94" s="45" t="str">
        <f>IF(AND(tblPointScore[[#This Row],[Now Div 1 A]]&gt;0,tblPointScore[[#This Row],[Now Div 1 B]]&gt;0),"Y","N")</f>
        <v>N</v>
      </c>
      <c r="AE94" s="45" t="str">
        <f>IF(AND(tblPointScore[[#This Row],[Now Div 2 A]]&gt;0,tblPointScore[[#This Row],[Now Div 2 B]]&gt;0),"Y","N")</f>
        <v>N</v>
      </c>
      <c r="AF94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95" spans="1:32">
      <c r="A95" s="1">
        <f ca="1">CELL("row", A94)-1</f>
        <v>93</v>
      </c>
      <c r="B95" s="7" t="s">
        <v>188</v>
      </c>
      <c r="C95" s="7" t="s">
        <v>684</v>
      </c>
      <c r="D95" s="4" t="str">
        <f>CONCATENATE(tblPointScore[[#This Row],[Name]]," - ",tblPointScore[[#This Row],[Club]])</f>
        <v>Gray David - NVC</v>
      </c>
      <c r="E95" s="1">
        <f>IF(ISNA(VLOOKUP(tblPointScore[[#This Row],[Name / Club]],tblGlbn_Div1[[Name / Club]:[Points]],5,FALSE)),0,VLOOKUP(tblPointScore[[#This Row],[Name / Club]],tblGlbn_Div1[[Name / Club]:[Points]],5,FALSE))</f>
        <v>0</v>
      </c>
      <c r="F95" s="1">
        <f>IF(ISNA(VLOOKUP(tblPointScore[[#This Row],[Name / Club]],tblGlbn_Div2[[Name / Club]:[Points]],5,FALSE)),0,VLOOKUP(tblPointScore[[#This Row],[Name / Club]],tblGlbn_Div2[[Name / Club]:[Points]],5,FALSE))</f>
        <v>0</v>
      </c>
      <c r="G95" s="1">
        <f>IF(ISNA(VLOOKUP(tblPointScore[[#This Row],[Name / Club]],tblGlbn_Div1[Name / Club],1,FALSE)),IF(ISNA(VLOOKUP(tblPointScore[[#This Row],[Name / Club]],tblGlbn_Div2[Name / Club],1,FALSE)),0,3),3)</f>
        <v>0</v>
      </c>
      <c r="H95" s="1">
        <f>IF(ISNA(VLOOKUP(tblPointScore[[#This Row],[Name / Club]],tblIll_Div1[[Name / Club]:[Points]],5,FALSE)),0,VLOOKUP(tblPointScore[[#This Row],[Name / Club]],tblIll_Div1[[Name / Club]:[Points]],5,FALSE))</f>
        <v>0</v>
      </c>
      <c r="I95" s="1">
        <f>IF(ISNA(VLOOKUP(tblPointScore[[#This Row],[Name / Club]],tblIll_Div2[[Name / Club]:[Points]],5,FALSE)),0,VLOOKUP(tblPointScore[[#This Row],[Name / Club]],tblIll_Div2[[Name / Club]:[Points]],5,FALSE))</f>
        <v>0</v>
      </c>
      <c r="J95" s="1">
        <f>IF(ISNA(VLOOKUP(tblPointScore[[#This Row],[Name / Club]],tblIll_Div1[Name / Club],1,FALSE)),IF(ISNA(VLOOKUP(tblPointScore[[#This Row],[Name / Club]],tblIll_Div2[Name / Club],1,FALSE)),0,3),3)</f>
        <v>0</v>
      </c>
      <c r="K95" s="1">
        <f>IF(ISNA(VLOOKUP(tblPointScore[[#This Row],[Name / Club]],tblMac_Div1A[[Name / Club]:[Points]],5,FALSE)),0,VLOOKUP(tblPointScore[[#This Row],[Name / Club]],tblMac_Div1A[[Name / Club]:[Points]],5,FALSE))</f>
        <v>0</v>
      </c>
      <c r="L95" s="1">
        <f>IF(ISNA(VLOOKUP(tblPointScore[[#This Row],[Name / Club]],tblMac_Div1B[[Name / Club]:[Points]],5,FALSE)),0,VLOOKUP(tblPointScore[[#This Row],[Name / Club]],tblMac_Div1B[[Name / Club]:[Points]],5,FALSE))</f>
        <v>0</v>
      </c>
      <c r="M95" s="1">
        <f>IF(ISNA(VLOOKUP(tblPointScore[[#This Row],[Name / Club]],tblMac_Div2A[[Name / Club]:[Points]],5,FALSE)),0,VLOOKUP(tblPointScore[[#This Row],[Name / Club]],tblMac_Div2A[[Name / Club]:[Points]],5,FALSE))</f>
        <v>0</v>
      </c>
      <c r="N95" s="1">
        <f>IF(ISNA(VLOOKUP(tblPointScore[[#This Row],[Name / Club]],tblMac_Div2B[[Name / Club]:[Points]],5,FALSE)),0,VLOOKUP(tblPointScore[[#This Row],[Name / Club]],tblMac_Div2B[[Name / Club]:[Points]],5,FALSE))</f>
        <v>0</v>
      </c>
      <c r="O9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95" s="1">
        <f>IF(ISNA(VLOOKUP(tblPointScore[[#This Row],[Name / Club]],tblNow_Div1A[[Name / Club]:[Points]],5,FALSE)),0,VLOOKUP(tblPointScore[[#This Row],[Name / Club]],tblNow_Div1A[[Name / Club]:[Points]],5,FALSE))</f>
        <v>0</v>
      </c>
      <c r="Q95" s="1">
        <f>IF(ISNA(VLOOKUP(tblPointScore[[#This Row],[Name / Club]],tblNow_Div1B[[Name / Club]:[Points]],5,FALSE)),0,VLOOKUP(tblPointScore[[#This Row],[Name / Club]],tblNow_Div1B[[Name / Club]:[Points]],5,FALSE))</f>
        <v>0</v>
      </c>
      <c r="R95" s="1">
        <f ca="1">IF(ISNA(VLOOKUP(tblPointScore[[#This Row],[Name / Club]],tblNow_Div2A[[Name / Club]:[Points]],5,FALSE)),0,VLOOKUP(tblPointScore[[#This Row],[Name / Club]],tblNow_Div2A[[Name / Club]:[Points]],5,FALSE))</f>
        <v>0</v>
      </c>
      <c r="S95" s="1">
        <f>IF(ISNA(VLOOKUP(tblPointScore[[#This Row],[Name / Club]],tblNow_Div2B[[Name / Club]:[Points]],5,FALSE)),0,VLOOKUP(tblPointScore[[#This Row],[Name / Club]],tblNow_Div2B[[Name / Club]:[Points]],5,FALSE))</f>
        <v>0</v>
      </c>
      <c r="T9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95" s="1">
        <f>IF(ISNA(VLOOKUP(tblPointScore[[#This Row],[Name / Club]],tblSthn_Div1[[Name / Club]:[Points]],5,FALSE)),0,VLOOKUP(tblPointScore[[#This Row],[Name / Club]],tblSthn_Div1[[Name / Club]:[Points]],5,FALSE))</f>
        <v>0</v>
      </c>
      <c r="V95" s="1">
        <f>IF(ISNA(VLOOKUP(tblPointScore[[#This Row],[Name / Club]],tblSthn_Div2[[Name / Club]:[Points]],5,FALSE)),0,VLOOKUP(tblPointScore[[#This Row],[Name / Club]],tblSthn_Div2[[Name / Club]:[Points]],5,FALSE))</f>
        <v>0</v>
      </c>
      <c r="W95" s="1">
        <f>IF(ISNA(VLOOKUP(tblPointScore[[#This Row],[Name / Club]],tblSthn_Div1[Name / Club],1,FALSE)),IF(ISNA(VLOOKUP(tblPointScore[[#This Row],[Name / Club]],tblSthn_Div2[Name / Club],1,FALSE)),0,3),3)</f>
        <v>0</v>
      </c>
      <c r="X95" s="1">
        <f ca="1">SUM(tblPointScore[[#This Row],[Glbn Div 1]:[Sth H Pts]])</f>
        <v>3</v>
      </c>
      <c r="Y9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95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95" s="38" t="str">
        <f ca="1">IF(AND(tblPointScore[[#This Row],[Div 1 Pts]]&gt;0,tblPointScore[[#This Row],[Div 2 Pts]]&gt;0),"Y","N")</f>
        <v>N</v>
      </c>
      <c r="AB95" s="35" t="str">
        <f>IF(AND(tblPointScore[[#This Row],[Mac Div 1 A]]&gt;0,tblPointScore[[#This Row],[Mac Div 1 B]]&gt;0),"Y","N")</f>
        <v>N</v>
      </c>
      <c r="AC95" s="35" t="str">
        <f>IF(AND(tblPointScore[[#This Row],[Mac Div 2 A]]&gt;0,tblPointScore[[#This Row],[Mac Div 2 B]]&gt;0),"Y","N")</f>
        <v>N</v>
      </c>
      <c r="AD95" s="35" t="str">
        <f>IF(AND(tblPointScore[[#This Row],[Now Div 1 A]]&gt;0,tblPointScore[[#This Row],[Now Div 1 B]]&gt;0),"Y","N")</f>
        <v>N</v>
      </c>
      <c r="AE95" s="35" t="str">
        <f ca="1">IF(AND(tblPointScore[[#This Row],[Now Div 2 A]]&gt;0,tblPointScore[[#This Row],[Now Div 2 B]]&gt;0),"Y","N")</f>
        <v>N</v>
      </c>
      <c r="AF95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96" spans="1:32">
      <c r="A96" s="1">
        <f ca="1">CELL("row", A95)-1</f>
        <v>94</v>
      </c>
      <c r="B96" s="7" t="s">
        <v>350</v>
      </c>
      <c r="C96" s="7" t="s">
        <v>684</v>
      </c>
      <c r="D96" s="4" t="str">
        <f>CONCATENATE(tblPointScore[[#This Row],[Name]]," - ",tblPointScore[[#This Row],[Club]])</f>
        <v>Green Godfrey - NVC</v>
      </c>
      <c r="E96" s="1">
        <f>IF(ISNA(VLOOKUP(tblPointScore[[#This Row],[Name / Club]],tblGlbn_Div1[[Name / Club]:[Points]],5,FALSE)),0,VLOOKUP(tblPointScore[[#This Row],[Name / Club]],tblGlbn_Div1[[Name / Club]:[Points]],5,FALSE))</f>
        <v>0</v>
      </c>
      <c r="F96" s="9">
        <f>IF(ISNA(VLOOKUP(tblPointScore[[#This Row],[Name / Club]],tblGlbn_Div2[[Name / Club]:[Points]],5,FALSE)),0,VLOOKUP(tblPointScore[[#This Row],[Name / Club]],tblGlbn_Div2[[Name / Club]:[Points]],5,FALSE))</f>
        <v>0</v>
      </c>
      <c r="G96" s="9">
        <f>IF(ISNA(VLOOKUP(tblPointScore[[#This Row],[Name / Club]],tblGlbn_Div1[Name / Club],1,FALSE)),IF(ISNA(VLOOKUP(tblPointScore[[#This Row],[Name / Club]],tblGlbn_Div2[Name / Club],1,FALSE)),0,3),3)</f>
        <v>0</v>
      </c>
      <c r="H96" s="1">
        <f>IF(ISNA(VLOOKUP(tblPointScore[[#This Row],[Name / Club]],tblIll_Div1[[Name / Club]:[Points]],5,FALSE)),0,VLOOKUP(tblPointScore[[#This Row],[Name / Club]],tblIll_Div1[[Name / Club]:[Points]],5,FALSE))</f>
        <v>0</v>
      </c>
      <c r="I96" s="1">
        <f>IF(ISNA(VLOOKUP(tblPointScore[[#This Row],[Name / Club]],tblIll_Div2[[Name / Club]:[Points]],5,FALSE)),0,VLOOKUP(tblPointScore[[#This Row],[Name / Club]],tblIll_Div2[[Name / Club]:[Points]],5,FALSE))</f>
        <v>0</v>
      </c>
      <c r="J96" s="1">
        <f>IF(ISNA(VLOOKUP(tblPointScore[[#This Row],[Name / Club]],tblIll_Div1[Name / Club],1,FALSE)),IF(ISNA(VLOOKUP(tblPointScore[[#This Row],[Name / Club]],tblIll_Div2[Name / Club],1,FALSE)),0,3),3)</f>
        <v>0</v>
      </c>
      <c r="K96" s="1">
        <f>IF(ISNA(VLOOKUP(tblPointScore[[#This Row],[Name / Club]],tblMac_Div1A[[Name / Club]:[Points]],5,FALSE)),0,VLOOKUP(tblPointScore[[#This Row],[Name / Club]],tblMac_Div1A[[Name / Club]:[Points]],5,FALSE))</f>
        <v>0</v>
      </c>
      <c r="L96" s="1">
        <f>IF(ISNA(VLOOKUP(tblPointScore[[#This Row],[Name / Club]],tblMac_Div1B[[Name / Club]:[Points]],5,FALSE)),0,VLOOKUP(tblPointScore[[#This Row],[Name / Club]],tblMac_Div1B[[Name / Club]:[Points]],5,FALSE))</f>
        <v>0</v>
      </c>
      <c r="M96" s="1">
        <f>IF(ISNA(VLOOKUP(tblPointScore[[#This Row],[Name / Club]],tblMac_Div2A[[Name / Club]:[Points]],5,FALSE)),0,VLOOKUP(tblPointScore[[#This Row],[Name / Club]],tblMac_Div2A[[Name / Club]:[Points]],5,FALSE))</f>
        <v>0</v>
      </c>
      <c r="N96" s="1">
        <f>IF(ISNA(VLOOKUP(tblPointScore[[#This Row],[Name / Club]],tblMac_Div2B[[Name / Club]:[Points]],5,FALSE)),0,VLOOKUP(tblPointScore[[#This Row],[Name / Club]],tblMac_Div2B[[Name / Club]:[Points]],5,FALSE))</f>
        <v>0</v>
      </c>
      <c r="O9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96" s="1">
        <f>IF(ISNA(VLOOKUP(tblPointScore[[#This Row],[Name / Club]],tblNow_Div1A[[Name / Club]:[Points]],5,FALSE)),0,VLOOKUP(tblPointScore[[#This Row],[Name / Club]],tblNow_Div1A[[Name / Club]:[Points]],5,FALSE))</f>
        <v>0</v>
      </c>
      <c r="Q96" s="1">
        <f ca="1">IF(ISNA(VLOOKUP(tblPointScore[[#This Row],[Name / Club]],tblNow_Div1B[[Name / Club]:[Points]],5,FALSE)),0,VLOOKUP(tblPointScore[[#This Row],[Name / Club]],tblNow_Div1B[[Name / Club]:[Points]],5,FALSE))</f>
        <v>0</v>
      </c>
      <c r="R96" s="1">
        <f>IF(ISNA(VLOOKUP(tblPointScore[[#This Row],[Name / Club]],tblNow_Div2A[[Name / Club]:[Points]],5,FALSE)),0,VLOOKUP(tblPointScore[[#This Row],[Name / Club]],tblNow_Div2A[[Name / Club]:[Points]],5,FALSE))</f>
        <v>0</v>
      </c>
      <c r="S96" s="1">
        <f>IF(ISNA(VLOOKUP(tblPointScore[[#This Row],[Name / Club]],tblNow_Div2B[[Name / Club]:[Points]],5,FALSE)),0,VLOOKUP(tblPointScore[[#This Row],[Name / Club]],tblNow_Div2B[[Name / Club]:[Points]],5,FALSE))</f>
        <v>0</v>
      </c>
      <c r="T9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96" s="1">
        <f>IF(ISNA(VLOOKUP(tblPointScore[[#This Row],[Name / Club]],tblSthn_Div1[[Name / Club]:[Points]],5,FALSE)),0,VLOOKUP(tblPointScore[[#This Row],[Name / Club]],tblSthn_Div1[[Name / Club]:[Points]],5,FALSE))</f>
        <v>0</v>
      </c>
      <c r="V96" s="1">
        <f>IF(ISNA(VLOOKUP(tblPointScore[[#This Row],[Name / Club]],tblSthn_Div2[[Name / Club]:[Points]],5,FALSE)),0,VLOOKUP(tblPointScore[[#This Row],[Name / Club]],tblSthn_Div2[[Name / Club]:[Points]],5,FALSE))</f>
        <v>0</v>
      </c>
      <c r="W96" s="1">
        <f>IF(ISNA(VLOOKUP(tblPointScore[[#This Row],[Name / Club]],tblSthn_Div1[Name / Club],1,FALSE)),IF(ISNA(VLOOKUP(tblPointScore[[#This Row],[Name / Club]],tblSthn_Div2[Name / Club],1,FALSE)),0,3),3)</f>
        <v>0</v>
      </c>
      <c r="X96" s="9">
        <f ca="1">SUM(tblPointScore[[#This Row],[Glbn Div 1]:[Sth H Pts]])</f>
        <v>3</v>
      </c>
      <c r="Y96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9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96" s="38" t="str">
        <f ca="1">IF(AND(tblPointScore[[#This Row],[Div 1 Pts]]&gt;0,tblPointScore[[#This Row],[Div 2 Pts]]&gt;0),"Y","N")</f>
        <v>N</v>
      </c>
      <c r="AB96" s="35" t="str">
        <f>IF(AND(tblPointScore[[#This Row],[Mac Div 1 A]]&gt;0,tblPointScore[[#This Row],[Mac Div 1 B]]&gt;0),"Y","N")</f>
        <v>N</v>
      </c>
      <c r="AC96" s="35" t="str">
        <f>IF(AND(tblPointScore[[#This Row],[Mac Div 2 A]]&gt;0,tblPointScore[[#This Row],[Mac Div 2 B]]&gt;0),"Y","N")</f>
        <v>N</v>
      </c>
      <c r="AD96" s="35" t="str">
        <f ca="1">IF(AND(tblPointScore[[#This Row],[Now Div 1 A]]&gt;0,tblPointScore[[#This Row],[Now Div 1 B]]&gt;0),"Y","N")</f>
        <v>N</v>
      </c>
      <c r="AE96" s="35" t="str">
        <f>IF(AND(tblPointScore[[#This Row],[Now Div 2 A]]&gt;0,tblPointScore[[#This Row],[Now Div 2 B]]&gt;0),"Y","N")</f>
        <v>N</v>
      </c>
      <c r="AF96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97" spans="1:32">
      <c r="A97" s="1">
        <f ca="1">CELL("row", A96)-1</f>
        <v>95</v>
      </c>
      <c r="B97" s="7" t="s">
        <v>453</v>
      </c>
      <c r="C97" s="7" t="s">
        <v>681</v>
      </c>
      <c r="D97" s="4" t="str">
        <f>CONCATENATE(tblPointScore[[#This Row],[Name]]," - ",tblPointScore[[#This Row],[Club]])</f>
        <v>Hall Mick - GCC</v>
      </c>
      <c r="E97" s="1">
        <f>IF(ISNA(VLOOKUP(tblPointScore[[#This Row],[Name / Club]],tblGlbn_Div1[[Name / Club]:[Points]],5,FALSE)),0,VLOOKUP(tblPointScore[[#This Row],[Name / Club]],tblGlbn_Div1[[Name / Club]:[Points]],5,FALSE))</f>
        <v>0</v>
      </c>
      <c r="F97" s="9">
        <f>IF(ISNA(VLOOKUP(tblPointScore[[#This Row],[Name / Club]],tblGlbn_Div2[[Name / Club]:[Points]],5,FALSE)),0,VLOOKUP(tblPointScore[[#This Row],[Name / Club]],tblGlbn_Div2[[Name / Club]:[Points]],5,FALSE))</f>
        <v>0</v>
      </c>
      <c r="G97" s="9">
        <f>IF(ISNA(VLOOKUP(tblPointScore[[#This Row],[Name / Club]],tblGlbn_Div1[Name / Club],1,FALSE)),IF(ISNA(VLOOKUP(tblPointScore[[#This Row],[Name / Club]],tblGlbn_Div2[Name / Club],1,FALSE)),0,3),3)</f>
        <v>0</v>
      </c>
      <c r="H97" s="1">
        <f>IF(ISNA(VLOOKUP(tblPointScore[[#This Row],[Name / Club]],tblIll_Div1[[Name / Club]:[Points]],5,FALSE)),0,VLOOKUP(tblPointScore[[#This Row],[Name / Club]],tblIll_Div1[[Name / Club]:[Points]],5,FALSE))</f>
        <v>0</v>
      </c>
      <c r="I97" s="1">
        <f ca="1">IF(ISNA(VLOOKUP(tblPointScore[[#This Row],[Name / Club]],tblIll_Div2[[Name / Club]:[Points]],5,FALSE)),0,VLOOKUP(tblPointScore[[#This Row],[Name / Club]],tblIll_Div2[[Name / Club]:[Points]],5,FALSE))</f>
        <v>0</v>
      </c>
      <c r="J97" s="1">
        <f>IF(ISNA(VLOOKUP(tblPointScore[[#This Row],[Name / Club]],tblIll_Div1[Name / Club],1,FALSE)),IF(ISNA(VLOOKUP(tblPointScore[[#This Row],[Name / Club]],tblIll_Div2[Name / Club],1,FALSE)),0,3),3)</f>
        <v>3</v>
      </c>
      <c r="K97" s="1">
        <f>IF(ISNA(VLOOKUP(tblPointScore[[#This Row],[Name / Club]],tblMac_Div1A[[Name / Club]:[Points]],5,FALSE)),0,VLOOKUP(tblPointScore[[#This Row],[Name / Club]],tblMac_Div1A[[Name / Club]:[Points]],5,FALSE))</f>
        <v>0</v>
      </c>
      <c r="L97" s="1">
        <f>IF(ISNA(VLOOKUP(tblPointScore[[#This Row],[Name / Club]],tblMac_Div1B[[Name / Club]:[Points]],5,FALSE)),0,VLOOKUP(tblPointScore[[#This Row],[Name / Club]],tblMac_Div1B[[Name / Club]:[Points]],5,FALSE))</f>
        <v>0</v>
      </c>
      <c r="M97" s="1">
        <f>IF(ISNA(VLOOKUP(tblPointScore[[#This Row],[Name / Club]],tblMac_Div2A[[Name / Club]:[Points]],5,FALSE)),0,VLOOKUP(tblPointScore[[#This Row],[Name / Club]],tblMac_Div2A[[Name / Club]:[Points]],5,FALSE))</f>
        <v>0</v>
      </c>
      <c r="N97" s="1">
        <f>IF(ISNA(VLOOKUP(tblPointScore[[#This Row],[Name / Club]],tblMac_Div2B[[Name / Club]:[Points]],5,FALSE)),0,VLOOKUP(tblPointScore[[#This Row],[Name / Club]],tblMac_Div2B[[Name / Club]:[Points]],5,FALSE))</f>
        <v>0</v>
      </c>
      <c r="O9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97" s="1">
        <f>IF(ISNA(VLOOKUP(tblPointScore[[#This Row],[Name / Club]],tblNow_Div1A[[Name / Club]:[Points]],5,FALSE)),0,VLOOKUP(tblPointScore[[#This Row],[Name / Club]],tblNow_Div1A[[Name / Club]:[Points]],5,FALSE))</f>
        <v>0</v>
      </c>
      <c r="Q97" s="1">
        <f>IF(ISNA(VLOOKUP(tblPointScore[[#This Row],[Name / Club]],tblNow_Div1B[[Name / Club]:[Points]],5,FALSE)),0,VLOOKUP(tblPointScore[[#This Row],[Name / Club]],tblNow_Div1B[[Name / Club]:[Points]],5,FALSE))</f>
        <v>0</v>
      </c>
      <c r="R97" s="1">
        <f>IF(ISNA(VLOOKUP(tblPointScore[[#This Row],[Name / Club]],tblNow_Div2A[[Name / Club]:[Points]],5,FALSE)),0,VLOOKUP(tblPointScore[[#This Row],[Name / Club]],tblNow_Div2A[[Name / Club]:[Points]],5,FALSE))</f>
        <v>0</v>
      </c>
      <c r="S97" s="1">
        <f>IF(ISNA(VLOOKUP(tblPointScore[[#This Row],[Name / Club]],tblNow_Div2B[[Name / Club]:[Points]],5,FALSE)),0,VLOOKUP(tblPointScore[[#This Row],[Name / Club]],tblNow_Div2B[[Name / Club]:[Points]],5,FALSE))</f>
        <v>0</v>
      </c>
      <c r="T9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97" s="1">
        <f>IF(ISNA(VLOOKUP(tblPointScore[[#This Row],[Name / Club]],tblSthn_Div1[[Name / Club]:[Points]],5,FALSE)),0,VLOOKUP(tblPointScore[[#This Row],[Name / Club]],tblSthn_Div1[[Name / Club]:[Points]],5,FALSE))</f>
        <v>0</v>
      </c>
      <c r="V97" s="1">
        <f>IF(ISNA(VLOOKUP(tblPointScore[[#This Row],[Name / Club]],tblSthn_Div2[[Name / Club]:[Points]],5,FALSE)),0,VLOOKUP(tblPointScore[[#This Row],[Name / Club]],tblSthn_Div2[[Name / Club]:[Points]],5,FALSE))</f>
        <v>0</v>
      </c>
      <c r="W97" s="1">
        <f>IF(ISNA(VLOOKUP(tblPointScore[[#This Row],[Name / Club]],tblSthn_Div1[Name / Club],1,FALSE)),IF(ISNA(VLOOKUP(tblPointScore[[#This Row],[Name / Club]],tblSthn_Div2[Name / Club],1,FALSE)),0,3),3)</f>
        <v>0</v>
      </c>
      <c r="X97" s="9">
        <f ca="1">SUM(tblPointScore[[#This Row],[Glbn Div 1]:[Sth H Pts]])</f>
        <v>3</v>
      </c>
      <c r="Y9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97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97" s="38" t="str">
        <f ca="1">IF(AND(tblPointScore[[#This Row],[Div 1 Pts]]&gt;0,tblPointScore[[#This Row],[Div 2 Pts]]&gt;0),"Y","N")</f>
        <v>N</v>
      </c>
      <c r="AB97" s="35" t="str">
        <f>IF(AND(tblPointScore[[#This Row],[Mac Div 1 A]]&gt;0,tblPointScore[[#This Row],[Mac Div 1 B]]&gt;0),"Y","N")</f>
        <v>N</v>
      </c>
      <c r="AC97" s="35" t="str">
        <f>IF(AND(tblPointScore[[#This Row],[Mac Div 2 A]]&gt;0,tblPointScore[[#This Row],[Mac Div 2 B]]&gt;0),"Y","N")</f>
        <v>N</v>
      </c>
      <c r="AD97" s="35" t="str">
        <f>IF(AND(tblPointScore[[#This Row],[Now Div 1 A]]&gt;0,tblPointScore[[#This Row],[Now Div 1 B]]&gt;0),"Y","N")</f>
        <v>N</v>
      </c>
      <c r="AE97" s="35" t="str">
        <f>IF(AND(tblPointScore[[#This Row],[Now Div 2 A]]&gt;0,tblPointScore[[#This Row],[Now Div 2 B]]&gt;0),"Y","N")</f>
        <v>N</v>
      </c>
      <c r="AF97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98" spans="1:32">
      <c r="A98" s="20">
        <f ca="1">CELL("row", A97)-1</f>
        <v>96</v>
      </c>
      <c r="B98" s="43" t="s">
        <v>693</v>
      </c>
      <c r="C98" s="43" t="s">
        <v>682</v>
      </c>
      <c r="D98" s="22" t="str">
        <f>CONCATENATE(tblPointScore[[#This Row],[Name]]," - ",tblPointScore[[#This Row],[Club]])</f>
        <v>Halliday Tye - CCC</v>
      </c>
      <c r="E98" s="23">
        <f ca="1">IF(ISNA(VLOOKUP(tblPointScore[[#This Row],[Name / Club]],tblGlbn_Div1[[Name / Club]:[Points]],5,FALSE)),0,VLOOKUP(tblPointScore[[#This Row],[Name / Club]],tblGlbn_Div1[[Name / Club]:[Points]],5,FALSE))</f>
        <v>0</v>
      </c>
      <c r="F98" s="23">
        <f>IF(ISNA(VLOOKUP(tblPointScore[[#This Row],[Name / Club]],tblGlbn_Div2[[Name / Club]:[Points]],5,FALSE)),0,VLOOKUP(tblPointScore[[#This Row],[Name / Club]],tblGlbn_Div2[[Name / Club]:[Points]],5,FALSE))</f>
        <v>0</v>
      </c>
      <c r="G98" s="23">
        <f>IF(ISNA(VLOOKUP(tblPointScore[[#This Row],[Name / Club]],tblGlbn_Div1[Name / Club],1,FALSE)),IF(ISNA(VLOOKUP(tblPointScore[[#This Row],[Name / Club]],tblGlbn_Div2[Name / Club],1,FALSE)),0,3),3)</f>
        <v>3</v>
      </c>
      <c r="H98" s="23">
        <f>IF(ISNA(VLOOKUP(tblPointScore[[#This Row],[Name / Club]],tblIll_Div1[[Name / Club]:[Points]],5,FALSE)),0,VLOOKUP(tblPointScore[[#This Row],[Name / Club]],tblIll_Div1[[Name / Club]:[Points]],5,FALSE))</f>
        <v>0</v>
      </c>
      <c r="I98" s="23">
        <f>IF(ISNA(VLOOKUP(tblPointScore[[#This Row],[Name / Club]],tblIll_Div2[[Name / Club]:[Points]],5,FALSE)),0,VLOOKUP(tblPointScore[[#This Row],[Name / Club]],tblIll_Div2[[Name / Club]:[Points]],5,FALSE))</f>
        <v>0</v>
      </c>
      <c r="J98" s="23">
        <f>IF(ISNA(VLOOKUP(tblPointScore[[#This Row],[Name / Club]],tblIll_Div1[Name / Club],1,FALSE)),IF(ISNA(VLOOKUP(tblPointScore[[#This Row],[Name / Club]],tblIll_Div2[Name / Club],1,FALSE)),0,3),3)</f>
        <v>0</v>
      </c>
      <c r="K98" s="23">
        <f>IF(ISNA(VLOOKUP(tblPointScore[[#This Row],[Name / Club]],tblMac_Div1A[[Name / Club]:[Points]],5,FALSE)),0,VLOOKUP(tblPointScore[[#This Row],[Name / Club]],tblMac_Div1A[[Name / Club]:[Points]],5,FALSE))</f>
        <v>0</v>
      </c>
      <c r="L98" s="23">
        <f>IF(ISNA(VLOOKUP(tblPointScore[[#This Row],[Name / Club]],tblMac_Div1B[[Name / Club]:[Points]],5,FALSE)),0,VLOOKUP(tblPointScore[[#This Row],[Name / Club]],tblMac_Div1B[[Name / Club]:[Points]],5,FALSE))</f>
        <v>0</v>
      </c>
      <c r="M98" s="23">
        <f>IF(ISNA(VLOOKUP(tblPointScore[[#This Row],[Name / Club]],tblMac_Div2A[[Name / Club]:[Points]],5,FALSE)),0,VLOOKUP(tblPointScore[[#This Row],[Name / Club]],tblMac_Div2A[[Name / Club]:[Points]],5,FALSE))</f>
        <v>0</v>
      </c>
      <c r="N98" s="23">
        <f>IF(ISNA(VLOOKUP(tblPointScore[[#This Row],[Name / Club]],tblMac_Div2B[[Name / Club]:[Points]],5,FALSE)),0,VLOOKUP(tblPointScore[[#This Row],[Name / Club]],tblMac_Div2B[[Name / Club]:[Points]],5,FALSE))</f>
        <v>0</v>
      </c>
      <c r="O98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98" s="23">
        <f>IF(ISNA(VLOOKUP(tblPointScore[[#This Row],[Name / Club]],tblNow_Div1A[[Name / Club]:[Points]],5,FALSE)),0,VLOOKUP(tblPointScore[[#This Row],[Name / Club]],tblNow_Div1A[[Name / Club]:[Points]],5,FALSE))</f>
        <v>0</v>
      </c>
      <c r="Q98" s="23">
        <f>IF(ISNA(VLOOKUP(tblPointScore[[#This Row],[Name / Club]],tblNow_Div1B[[Name / Club]:[Points]],5,FALSE)),0,VLOOKUP(tblPointScore[[#This Row],[Name / Club]],tblNow_Div1B[[Name / Club]:[Points]],5,FALSE))</f>
        <v>0</v>
      </c>
      <c r="R98" s="23">
        <f>IF(ISNA(VLOOKUP(tblPointScore[[#This Row],[Name / Club]],tblNow_Div2A[[Name / Club]:[Points]],5,FALSE)),0,VLOOKUP(tblPointScore[[#This Row],[Name / Club]],tblNow_Div2A[[Name / Club]:[Points]],5,FALSE))</f>
        <v>0</v>
      </c>
      <c r="S98" s="23">
        <f>IF(ISNA(VLOOKUP(tblPointScore[[#This Row],[Name / Club]],tblNow_Div2B[[Name / Club]:[Points]],5,FALSE)),0,VLOOKUP(tblPointScore[[#This Row],[Name / Club]],tblNow_Div2B[[Name / Club]:[Points]],5,FALSE))</f>
        <v>0</v>
      </c>
      <c r="T98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98" s="23">
        <f>IF(ISNA(VLOOKUP(tblPointScore[[#This Row],[Name / Club]],tblSthn_Div1[[Name / Club]:[Points]],5,FALSE)),0,VLOOKUP(tblPointScore[[#This Row],[Name / Club]],tblSthn_Div1[[Name / Club]:[Points]],5,FALSE))</f>
        <v>0</v>
      </c>
      <c r="V98" s="23">
        <f>IF(ISNA(VLOOKUP(tblPointScore[[#This Row],[Name / Club]],tblSthn_Div2[[Name / Club]:[Points]],5,FALSE)),0,VLOOKUP(tblPointScore[[#This Row],[Name / Club]],tblSthn_Div2[[Name / Club]:[Points]],5,FALSE))</f>
        <v>0</v>
      </c>
      <c r="W98" s="23">
        <f>IF(ISNA(VLOOKUP(tblPointScore[[#This Row],[Name / Club]],tblSthn_Div1[Name / Club],1,FALSE)),IF(ISNA(VLOOKUP(tblPointScore[[#This Row],[Name / Club]],tblSthn_Div2[Name / Club],1,FALSE)),0,3),3)</f>
        <v>0</v>
      </c>
      <c r="X98" s="23">
        <f ca="1">SUM(tblPointScore[[#This Row],[Glbn Div 1]:[Sth H Pts]])</f>
        <v>3</v>
      </c>
      <c r="Y98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98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98" s="44" t="str">
        <f ca="1">IF(AND(tblPointScore[[#This Row],[Div 1 Pts]]&gt;0,tblPointScore[[#This Row],[Div 2 Pts]]&gt;0),"Y","N")</f>
        <v>N</v>
      </c>
      <c r="AB98" s="45" t="str">
        <f>IF(AND(tblPointScore[[#This Row],[Mac Div 1 A]]&gt;0,tblPointScore[[#This Row],[Mac Div 1 B]]&gt;0),"Y","N")</f>
        <v>N</v>
      </c>
      <c r="AC98" s="45" t="str">
        <f>IF(AND(tblPointScore[[#This Row],[Mac Div 2 A]]&gt;0,tblPointScore[[#This Row],[Mac Div 2 B]]&gt;0),"Y","N")</f>
        <v>N</v>
      </c>
      <c r="AD98" s="45" t="str">
        <f>IF(AND(tblPointScore[[#This Row],[Now Div 1 A]]&gt;0,tblPointScore[[#This Row],[Now Div 1 B]]&gt;0),"Y","N")</f>
        <v>N</v>
      </c>
      <c r="AE98" s="45" t="str">
        <f>IF(AND(tblPointScore[[#This Row],[Now Div 2 A]]&gt;0,tblPointScore[[#This Row],[Now Div 2 B]]&gt;0),"Y","N")</f>
        <v>N</v>
      </c>
      <c r="AF98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99" spans="1:32">
      <c r="A99" s="1">
        <f ca="1">CELL("row", A98)-1</f>
        <v>97</v>
      </c>
      <c r="B99" s="7" t="s">
        <v>198</v>
      </c>
      <c r="C99" s="7" t="s">
        <v>681</v>
      </c>
      <c r="D99" s="4" t="str">
        <f>CONCATENATE(tblPointScore[[#This Row],[Name]]," - ",tblPointScore[[#This Row],[Club]])</f>
        <v>Hogan Isacc - GCC</v>
      </c>
      <c r="E99" s="1">
        <f ca="1">IF(ISNA(VLOOKUP(tblPointScore[[#This Row],[Name / Club]],tblGlbn_Div1[[Name / Club]:[Points]],5,FALSE)),0,VLOOKUP(tblPointScore[[#This Row],[Name / Club]],tblGlbn_Div1[[Name / Club]:[Points]],5,FALSE))</f>
        <v>0</v>
      </c>
      <c r="F99" s="1">
        <f>IF(ISNA(VLOOKUP(tblPointScore[[#This Row],[Name / Club]],tblGlbn_Div2[[Name / Club]:[Points]],5,FALSE)),0,VLOOKUP(tblPointScore[[#This Row],[Name / Club]],tblGlbn_Div2[[Name / Club]:[Points]],5,FALSE))</f>
        <v>0</v>
      </c>
      <c r="G99" s="1">
        <f>IF(ISNA(VLOOKUP(tblPointScore[[#This Row],[Name / Club]],tblGlbn_Div1[Name / Club],1,FALSE)),IF(ISNA(VLOOKUP(tblPointScore[[#This Row],[Name / Club]],tblGlbn_Div2[Name / Club],1,FALSE)),0,3),3)</f>
        <v>3</v>
      </c>
      <c r="H99" s="1">
        <f>IF(ISNA(VLOOKUP(tblPointScore[[#This Row],[Name / Club]],tblIll_Div1[[Name / Club]:[Points]],5,FALSE)),0,VLOOKUP(tblPointScore[[#This Row],[Name / Club]],tblIll_Div1[[Name / Club]:[Points]],5,FALSE))</f>
        <v>0</v>
      </c>
      <c r="I99" s="1">
        <f>IF(ISNA(VLOOKUP(tblPointScore[[#This Row],[Name / Club]],tblIll_Div2[[Name / Club]:[Points]],5,FALSE)),0,VLOOKUP(tblPointScore[[#This Row],[Name / Club]],tblIll_Div2[[Name / Club]:[Points]],5,FALSE))</f>
        <v>0</v>
      </c>
      <c r="J99" s="1">
        <f>IF(ISNA(VLOOKUP(tblPointScore[[#This Row],[Name / Club]],tblIll_Div1[Name / Club],1,FALSE)),IF(ISNA(VLOOKUP(tblPointScore[[#This Row],[Name / Club]],tblIll_Div2[Name / Club],1,FALSE)),0,3),3)</f>
        <v>0</v>
      </c>
      <c r="K99" s="1">
        <f>IF(ISNA(VLOOKUP(tblPointScore[[#This Row],[Name / Club]],tblMac_Div1A[[Name / Club]:[Points]],5,FALSE)),0,VLOOKUP(tblPointScore[[#This Row],[Name / Club]],tblMac_Div1A[[Name / Club]:[Points]],5,FALSE))</f>
        <v>0</v>
      </c>
      <c r="L99" s="1">
        <f>IF(ISNA(VLOOKUP(tblPointScore[[#This Row],[Name / Club]],tblMac_Div1B[[Name / Club]:[Points]],5,FALSE)),0,VLOOKUP(tblPointScore[[#This Row],[Name / Club]],tblMac_Div1B[[Name / Club]:[Points]],5,FALSE))</f>
        <v>0</v>
      </c>
      <c r="M99" s="1">
        <f>IF(ISNA(VLOOKUP(tblPointScore[[#This Row],[Name / Club]],tblMac_Div2A[[Name / Club]:[Points]],5,FALSE)),0,VLOOKUP(tblPointScore[[#This Row],[Name / Club]],tblMac_Div2A[[Name / Club]:[Points]],5,FALSE))</f>
        <v>0</v>
      </c>
      <c r="N99" s="1">
        <f>IF(ISNA(VLOOKUP(tblPointScore[[#This Row],[Name / Club]],tblMac_Div2B[[Name / Club]:[Points]],5,FALSE)),0,VLOOKUP(tblPointScore[[#This Row],[Name / Club]],tblMac_Div2B[[Name / Club]:[Points]],5,FALSE))</f>
        <v>0</v>
      </c>
      <c r="O9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99" s="1">
        <f>IF(ISNA(VLOOKUP(tblPointScore[[#This Row],[Name / Club]],tblNow_Div1A[[Name / Club]:[Points]],5,FALSE)),0,VLOOKUP(tblPointScore[[#This Row],[Name / Club]],tblNow_Div1A[[Name / Club]:[Points]],5,FALSE))</f>
        <v>0</v>
      </c>
      <c r="Q99" s="1">
        <f>IF(ISNA(VLOOKUP(tblPointScore[[#This Row],[Name / Club]],tblNow_Div1B[[Name / Club]:[Points]],5,FALSE)),0,VLOOKUP(tblPointScore[[#This Row],[Name / Club]],tblNow_Div1B[[Name / Club]:[Points]],5,FALSE))</f>
        <v>0</v>
      </c>
      <c r="R99" s="1">
        <f>IF(ISNA(VLOOKUP(tblPointScore[[#This Row],[Name / Club]],tblNow_Div2A[[Name / Club]:[Points]],5,FALSE)),0,VLOOKUP(tblPointScore[[#This Row],[Name / Club]],tblNow_Div2A[[Name / Club]:[Points]],5,FALSE))</f>
        <v>0</v>
      </c>
      <c r="S99" s="1">
        <f>IF(ISNA(VLOOKUP(tblPointScore[[#This Row],[Name / Club]],tblNow_Div2B[[Name / Club]:[Points]],5,FALSE)),0,VLOOKUP(tblPointScore[[#This Row],[Name / Club]],tblNow_Div2B[[Name / Club]:[Points]],5,FALSE))</f>
        <v>0</v>
      </c>
      <c r="T9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99" s="1">
        <f>IF(ISNA(VLOOKUP(tblPointScore[[#This Row],[Name / Club]],tblSthn_Div1[[Name / Club]:[Points]],5,FALSE)),0,VLOOKUP(tblPointScore[[#This Row],[Name / Club]],tblSthn_Div1[[Name / Club]:[Points]],5,FALSE))</f>
        <v>0</v>
      </c>
      <c r="V99" s="1">
        <f>IF(ISNA(VLOOKUP(tblPointScore[[#This Row],[Name / Club]],tblSthn_Div2[[Name / Club]:[Points]],5,FALSE)),0,VLOOKUP(tblPointScore[[#This Row],[Name / Club]],tblSthn_Div2[[Name / Club]:[Points]],5,FALSE))</f>
        <v>0</v>
      </c>
      <c r="W99" s="1">
        <f>IF(ISNA(VLOOKUP(tblPointScore[[#This Row],[Name / Club]],tblSthn_Div1[Name / Club],1,FALSE)),IF(ISNA(VLOOKUP(tblPointScore[[#This Row],[Name / Club]],tblSthn_Div2[Name / Club],1,FALSE)),0,3),3)</f>
        <v>0</v>
      </c>
      <c r="X99" s="1">
        <f ca="1">SUM(tblPointScore[[#This Row],[Glbn Div 1]:[Sth H Pts]])</f>
        <v>3</v>
      </c>
      <c r="Y99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9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99" s="38" t="str">
        <f ca="1">IF(AND(tblPointScore[[#This Row],[Div 1 Pts]]&gt;0,tblPointScore[[#This Row],[Div 2 Pts]]&gt;0),"Y","N")</f>
        <v>N</v>
      </c>
      <c r="AB99" s="35" t="str">
        <f>IF(AND(tblPointScore[[#This Row],[Mac Div 1 A]]&gt;0,tblPointScore[[#This Row],[Mac Div 1 B]]&gt;0),"Y","N")</f>
        <v>N</v>
      </c>
      <c r="AC99" s="35" t="str">
        <f>IF(AND(tblPointScore[[#This Row],[Mac Div 2 A]]&gt;0,tblPointScore[[#This Row],[Mac Div 2 B]]&gt;0),"Y","N")</f>
        <v>N</v>
      </c>
      <c r="AD99" s="35" t="str">
        <f>IF(AND(tblPointScore[[#This Row],[Now Div 1 A]]&gt;0,tblPointScore[[#This Row],[Now Div 1 B]]&gt;0),"Y","N")</f>
        <v>N</v>
      </c>
      <c r="AE99" s="35" t="str">
        <f>IF(AND(tblPointScore[[#This Row],[Now Div 2 A]]&gt;0,tblPointScore[[#This Row],[Now Div 2 B]]&gt;0),"Y","N")</f>
        <v>N</v>
      </c>
      <c r="AF99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00" spans="1:32">
      <c r="A100" s="20">
        <f ca="1">CELL("row", A99)-1</f>
        <v>98</v>
      </c>
      <c r="B100" s="43" t="s">
        <v>711</v>
      </c>
      <c r="C100" s="43" t="s">
        <v>682</v>
      </c>
      <c r="D100" s="22" t="str">
        <f>CONCATENATE(tblPointScore[[#This Row],[Name]]," - ",tblPointScore[[#This Row],[Club]])</f>
        <v>Horiszny Daryl - CCC</v>
      </c>
      <c r="E100" s="23">
        <f>IF(ISNA(VLOOKUP(tblPointScore[[#This Row],[Name / Club]],tblGlbn_Div1[[Name / Club]:[Points]],5,FALSE)),0,VLOOKUP(tblPointScore[[#This Row],[Name / Club]],tblGlbn_Div1[[Name / Club]:[Points]],5,FALSE))</f>
        <v>0</v>
      </c>
      <c r="F100" s="23">
        <f>IF(ISNA(VLOOKUP(tblPointScore[[#This Row],[Name / Club]],tblGlbn_Div2[[Name / Club]:[Points]],5,FALSE)),0,VLOOKUP(tblPointScore[[#This Row],[Name / Club]],tblGlbn_Div2[[Name / Club]:[Points]],5,FALSE))</f>
        <v>0</v>
      </c>
      <c r="G100" s="23">
        <f>IF(ISNA(VLOOKUP(tblPointScore[[#This Row],[Name / Club]],tblGlbn_Div1[Name / Club],1,FALSE)),IF(ISNA(VLOOKUP(tblPointScore[[#This Row],[Name / Club]],tblGlbn_Div2[Name / Club],1,FALSE)),0,3),3)</f>
        <v>0</v>
      </c>
      <c r="H100" s="23">
        <f>IF(ISNA(VLOOKUP(tblPointScore[[#This Row],[Name / Club]],tblIll_Div1[[Name / Club]:[Points]],5,FALSE)),0,VLOOKUP(tblPointScore[[#This Row],[Name / Club]],tblIll_Div1[[Name / Club]:[Points]],5,FALSE))</f>
        <v>0</v>
      </c>
      <c r="I100" s="23">
        <f>IF(ISNA(VLOOKUP(tblPointScore[[#This Row],[Name / Club]],tblIll_Div2[[Name / Club]:[Points]],5,FALSE)),0,VLOOKUP(tblPointScore[[#This Row],[Name / Club]],tblIll_Div2[[Name / Club]:[Points]],5,FALSE))</f>
        <v>0</v>
      </c>
      <c r="J100" s="23">
        <f>IF(ISNA(VLOOKUP(tblPointScore[[#This Row],[Name / Club]],tblIll_Div1[Name / Club],1,FALSE)),IF(ISNA(VLOOKUP(tblPointScore[[#This Row],[Name / Club]],tblIll_Div2[Name / Club],1,FALSE)),0,3),3)</f>
        <v>0</v>
      </c>
      <c r="K100" s="23">
        <f>IF(ISNA(VLOOKUP(tblPointScore[[#This Row],[Name / Club]],tblMac_Div1A[[Name / Club]:[Points]],5,FALSE)),0,VLOOKUP(tblPointScore[[#This Row],[Name / Club]],tblMac_Div1A[[Name / Club]:[Points]],5,FALSE))</f>
        <v>0</v>
      </c>
      <c r="L100" s="23">
        <f ca="1">IF(ISNA(VLOOKUP(tblPointScore[[#This Row],[Name / Club]],tblMac_Div1B[[Name / Club]:[Points]],5,FALSE)),0,VLOOKUP(tblPointScore[[#This Row],[Name / Club]],tblMac_Div1B[[Name / Club]:[Points]],5,FALSE))</f>
        <v>0</v>
      </c>
      <c r="M100" s="23">
        <f>IF(ISNA(VLOOKUP(tblPointScore[[#This Row],[Name / Club]],tblMac_Div2A[[Name / Club]:[Points]],5,FALSE)),0,VLOOKUP(tblPointScore[[#This Row],[Name / Club]],tblMac_Div2A[[Name / Club]:[Points]],5,FALSE))</f>
        <v>0</v>
      </c>
      <c r="N100" s="23">
        <f>IF(ISNA(VLOOKUP(tblPointScore[[#This Row],[Name / Club]],tblMac_Div2B[[Name / Club]:[Points]],5,FALSE)),0,VLOOKUP(tblPointScore[[#This Row],[Name / Club]],tblMac_Div2B[[Name / Club]:[Points]],5,FALSE))</f>
        <v>0</v>
      </c>
      <c r="O100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100" s="23">
        <f>IF(ISNA(VLOOKUP(tblPointScore[[#This Row],[Name / Club]],tblNow_Div1A[[Name / Club]:[Points]],5,FALSE)),0,VLOOKUP(tblPointScore[[#This Row],[Name / Club]],tblNow_Div1A[[Name / Club]:[Points]],5,FALSE))</f>
        <v>0</v>
      </c>
      <c r="Q100" s="23">
        <f>IF(ISNA(VLOOKUP(tblPointScore[[#This Row],[Name / Club]],tblNow_Div1B[[Name / Club]:[Points]],5,FALSE)),0,VLOOKUP(tblPointScore[[#This Row],[Name / Club]],tblNow_Div1B[[Name / Club]:[Points]],5,FALSE))</f>
        <v>0</v>
      </c>
      <c r="R100" s="23">
        <f>IF(ISNA(VLOOKUP(tblPointScore[[#This Row],[Name / Club]],tblNow_Div2A[[Name / Club]:[Points]],5,FALSE)),0,VLOOKUP(tblPointScore[[#This Row],[Name / Club]],tblNow_Div2A[[Name / Club]:[Points]],5,FALSE))</f>
        <v>0</v>
      </c>
      <c r="S100" s="23">
        <f>IF(ISNA(VLOOKUP(tblPointScore[[#This Row],[Name / Club]],tblNow_Div2B[[Name / Club]:[Points]],5,FALSE)),0,VLOOKUP(tblPointScore[[#This Row],[Name / Club]],tblNow_Div2B[[Name / Club]:[Points]],5,FALSE))</f>
        <v>0</v>
      </c>
      <c r="T100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00" s="23">
        <f>IF(ISNA(VLOOKUP(tblPointScore[[#This Row],[Name / Club]],tblSthn_Div1[[Name / Club]:[Points]],5,FALSE)),0,VLOOKUP(tblPointScore[[#This Row],[Name / Club]],tblSthn_Div1[[Name / Club]:[Points]],5,FALSE))</f>
        <v>0</v>
      </c>
      <c r="V100" s="23">
        <f>IF(ISNA(VLOOKUP(tblPointScore[[#This Row],[Name / Club]],tblSthn_Div2[[Name / Club]:[Points]],5,FALSE)),0,VLOOKUP(tblPointScore[[#This Row],[Name / Club]],tblSthn_Div2[[Name / Club]:[Points]],5,FALSE))</f>
        <v>0</v>
      </c>
      <c r="W100" s="23">
        <f>IF(ISNA(VLOOKUP(tblPointScore[[#This Row],[Name / Club]],tblSthn_Div1[Name / Club],1,FALSE)),IF(ISNA(VLOOKUP(tblPointScore[[#This Row],[Name / Club]],tblSthn_Div2[Name / Club],1,FALSE)),0,3),3)</f>
        <v>0</v>
      </c>
      <c r="X100" s="23">
        <f ca="1">SUM(tblPointScore[[#This Row],[Glbn Div 1]:[Sth H Pts]])</f>
        <v>3</v>
      </c>
      <c r="Y100" s="23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00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00" s="44" t="str">
        <f ca="1">IF(AND(tblPointScore[[#This Row],[Div 1 Pts]]&gt;0,tblPointScore[[#This Row],[Div 2 Pts]]&gt;0),"Y","N")</f>
        <v>N</v>
      </c>
      <c r="AB100" s="45" t="str">
        <f ca="1">IF(AND(tblPointScore[[#This Row],[Mac Div 1 A]]&gt;0,tblPointScore[[#This Row],[Mac Div 1 B]]&gt;0),"Y","N")</f>
        <v>N</v>
      </c>
      <c r="AC100" s="45" t="str">
        <f>IF(AND(tblPointScore[[#This Row],[Mac Div 2 A]]&gt;0,tblPointScore[[#This Row],[Mac Div 2 B]]&gt;0),"Y","N")</f>
        <v>N</v>
      </c>
      <c r="AD100" s="45" t="str">
        <f>IF(AND(tblPointScore[[#This Row],[Now Div 1 A]]&gt;0,tblPointScore[[#This Row],[Now Div 1 B]]&gt;0),"Y","N")</f>
        <v>N</v>
      </c>
      <c r="AE100" s="45" t="str">
        <f>IF(AND(tblPointScore[[#This Row],[Now Div 2 A]]&gt;0,tblPointScore[[#This Row],[Now Div 2 B]]&gt;0),"Y","N")</f>
        <v>N</v>
      </c>
      <c r="AF100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01" spans="1:32">
      <c r="A101" s="1">
        <f ca="1">CELL("row", A100)-1</f>
        <v>99</v>
      </c>
      <c r="B101" s="7" t="s">
        <v>69</v>
      </c>
      <c r="C101" s="7" t="s">
        <v>681</v>
      </c>
      <c r="D101" s="4" t="str">
        <f>CONCATENATE(tblPointScore[[#This Row],[Name]]," - ",tblPointScore[[#This Row],[Club]])</f>
        <v>Jackson Peter - GCC</v>
      </c>
      <c r="E101" s="1">
        <f>IF(ISNA(VLOOKUP(tblPointScore[[#This Row],[Name / Club]],tblGlbn_Div1[[Name / Club]:[Points]],5,FALSE)),0,VLOOKUP(tblPointScore[[#This Row],[Name / Club]],tblGlbn_Div1[[Name / Club]:[Points]],5,FALSE))</f>
        <v>0</v>
      </c>
      <c r="F101" s="1">
        <f>IF(ISNA(VLOOKUP(tblPointScore[[#This Row],[Name / Club]],tblGlbn_Div2[[Name / Club]:[Points]],5,FALSE)),0,VLOOKUP(tblPointScore[[#This Row],[Name / Club]],tblGlbn_Div2[[Name / Club]:[Points]],5,FALSE))</f>
        <v>0</v>
      </c>
      <c r="G101" s="1">
        <f>IF(ISNA(VLOOKUP(tblPointScore[[#This Row],[Name / Club]],tblGlbn_Div1[Name / Club],1,FALSE)),IF(ISNA(VLOOKUP(tblPointScore[[#This Row],[Name / Club]],tblGlbn_Div2[Name / Club],1,FALSE)),0,3),3)</f>
        <v>0</v>
      </c>
      <c r="H101" s="1">
        <f>IF(ISNA(VLOOKUP(tblPointScore[[#This Row],[Name / Club]],tblIll_Div1[[Name / Club]:[Points]],5,FALSE)),0,VLOOKUP(tblPointScore[[#This Row],[Name / Club]],tblIll_Div1[[Name / Club]:[Points]],5,FALSE))</f>
        <v>0</v>
      </c>
      <c r="I101" s="1">
        <f ca="1">IF(ISNA(VLOOKUP(tblPointScore[[#This Row],[Name / Club]],tblIll_Div2[[Name / Club]:[Points]],5,FALSE)),0,VLOOKUP(tblPointScore[[#This Row],[Name / Club]],tblIll_Div2[[Name / Club]:[Points]],5,FALSE))</f>
        <v>0</v>
      </c>
      <c r="J101" s="1">
        <f>IF(ISNA(VLOOKUP(tblPointScore[[#This Row],[Name / Club]],tblIll_Div1[Name / Club],1,FALSE)),IF(ISNA(VLOOKUP(tblPointScore[[#This Row],[Name / Club]],tblIll_Div2[Name / Club],1,FALSE)),0,3),3)</f>
        <v>3</v>
      </c>
      <c r="K101" s="1">
        <f>IF(ISNA(VLOOKUP(tblPointScore[[#This Row],[Name / Club]],tblMac_Div1A[[Name / Club]:[Points]],5,FALSE)),0,VLOOKUP(tblPointScore[[#This Row],[Name / Club]],tblMac_Div1A[[Name / Club]:[Points]],5,FALSE))</f>
        <v>0</v>
      </c>
      <c r="L101" s="1">
        <f>IF(ISNA(VLOOKUP(tblPointScore[[#This Row],[Name / Club]],tblMac_Div1B[[Name / Club]:[Points]],5,FALSE)),0,VLOOKUP(tblPointScore[[#This Row],[Name / Club]],tblMac_Div1B[[Name / Club]:[Points]],5,FALSE))</f>
        <v>0</v>
      </c>
      <c r="M101" s="1">
        <f>IF(ISNA(VLOOKUP(tblPointScore[[#This Row],[Name / Club]],tblMac_Div2A[[Name / Club]:[Points]],5,FALSE)),0,VLOOKUP(tblPointScore[[#This Row],[Name / Club]],tblMac_Div2A[[Name / Club]:[Points]],5,FALSE))</f>
        <v>0</v>
      </c>
      <c r="N101" s="1">
        <f>IF(ISNA(VLOOKUP(tblPointScore[[#This Row],[Name / Club]],tblMac_Div2B[[Name / Club]:[Points]],5,FALSE)),0,VLOOKUP(tblPointScore[[#This Row],[Name / Club]],tblMac_Div2B[[Name / Club]:[Points]],5,FALSE))</f>
        <v>0</v>
      </c>
      <c r="O10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01" s="1">
        <f>IF(ISNA(VLOOKUP(tblPointScore[[#This Row],[Name / Club]],tblNow_Div1A[[Name / Club]:[Points]],5,FALSE)),0,VLOOKUP(tblPointScore[[#This Row],[Name / Club]],tblNow_Div1A[[Name / Club]:[Points]],5,FALSE))</f>
        <v>0</v>
      </c>
      <c r="Q101" s="1">
        <f>IF(ISNA(VLOOKUP(tblPointScore[[#This Row],[Name / Club]],tblNow_Div1B[[Name / Club]:[Points]],5,FALSE)),0,VLOOKUP(tblPointScore[[#This Row],[Name / Club]],tblNow_Div1B[[Name / Club]:[Points]],5,FALSE))</f>
        <v>0</v>
      </c>
      <c r="R101" s="1">
        <f>IF(ISNA(VLOOKUP(tblPointScore[[#This Row],[Name / Club]],tblNow_Div2A[[Name / Club]:[Points]],5,FALSE)),0,VLOOKUP(tblPointScore[[#This Row],[Name / Club]],tblNow_Div2A[[Name / Club]:[Points]],5,FALSE))</f>
        <v>0</v>
      </c>
      <c r="S101" s="1">
        <f>IF(ISNA(VLOOKUP(tblPointScore[[#This Row],[Name / Club]],tblNow_Div2B[[Name / Club]:[Points]],5,FALSE)),0,VLOOKUP(tblPointScore[[#This Row],[Name / Club]],tblNow_Div2B[[Name / Club]:[Points]],5,FALSE))</f>
        <v>0</v>
      </c>
      <c r="T10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01" s="1">
        <f>IF(ISNA(VLOOKUP(tblPointScore[[#This Row],[Name / Club]],tblSthn_Div1[[Name / Club]:[Points]],5,FALSE)),0,VLOOKUP(tblPointScore[[#This Row],[Name / Club]],tblSthn_Div1[[Name / Club]:[Points]],5,FALSE))</f>
        <v>0</v>
      </c>
      <c r="V101" s="1">
        <f>IF(ISNA(VLOOKUP(tblPointScore[[#This Row],[Name / Club]],tblSthn_Div2[[Name / Club]:[Points]],5,FALSE)),0,VLOOKUP(tblPointScore[[#This Row],[Name / Club]],tblSthn_Div2[[Name / Club]:[Points]],5,FALSE))</f>
        <v>0</v>
      </c>
      <c r="W101" s="1">
        <f>IF(ISNA(VLOOKUP(tblPointScore[[#This Row],[Name / Club]],tblSthn_Div1[Name / Club],1,FALSE)),IF(ISNA(VLOOKUP(tblPointScore[[#This Row],[Name / Club]],tblSthn_Div2[Name / Club],1,FALSE)),0,3),3)</f>
        <v>0</v>
      </c>
      <c r="X101" s="1">
        <f ca="1">SUM(tblPointScore[[#This Row],[Glbn Div 1]:[Sth H Pts]])</f>
        <v>3</v>
      </c>
      <c r="Y10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01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01" s="38" t="str">
        <f ca="1">IF(AND(tblPointScore[[#This Row],[Div 1 Pts]]&gt;0,tblPointScore[[#This Row],[Div 2 Pts]]&gt;0),"Y","N")</f>
        <v>N</v>
      </c>
      <c r="AB101" s="35" t="str">
        <f>IF(AND(tblPointScore[[#This Row],[Mac Div 1 A]]&gt;0,tblPointScore[[#This Row],[Mac Div 1 B]]&gt;0),"Y","N")</f>
        <v>N</v>
      </c>
      <c r="AC101" s="35" t="str">
        <f>IF(AND(tblPointScore[[#This Row],[Mac Div 2 A]]&gt;0,tblPointScore[[#This Row],[Mac Div 2 B]]&gt;0),"Y","N")</f>
        <v>N</v>
      </c>
      <c r="AD101" s="35" t="str">
        <f>IF(AND(tblPointScore[[#This Row],[Now Div 1 A]]&gt;0,tblPointScore[[#This Row],[Now Div 1 B]]&gt;0),"Y","N")</f>
        <v>N</v>
      </c>
      <c r="AE101" s="35" t="str">
        <f>IF(AND(tblPointScore[[#This Row],[Now Div 2 A]]&gt;0,tblPointScore[[#This Row],[Now Div 2 B]]&gt;0),"Y","N")</f>
        <v>N</v>
      </c>
      <c r="AF101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02" spans="1:32">
      <c r="A102" s="1">
        <f ca="1">CELL("row", A101)-1</f>
        <v>100</v>
      </c>
      <c r="B102" s="48" t="s">
        <v>677</v>
      </c>
      <c r="C102" s="48" t="s">
        <v>684</v>
      </c>
      <c r="D102" s="4" t="str">
        <f>CONCATENATE(tblPointScore[[#This Row],[Name]]," - ",tblPointScore[[#This Row],[Club]])</f>
        <v>Johns Graham - NVC</v>
      </c>
      <c r="E102" s="9">
        <f>IF(ISNA(VLOOKUP(tblPointScore[[#This Row],[Name / Club]],tblGlbn_Div1[[Name / Club]:[Points]],5,FALSE)),0,VLOOKUP(tblPointScore[[#This Row],[Name / Club]],tblGlbn_Div1[[Name / Club]:[Points]],5,FALSE))</f>
        <v>0</v>
      </c>
      <c r="F102" s="9">
        <f>IF(ISNA(VLOOKUP(tblPointScore[[#This Row],[Name / Club]],tblGlbn_Div2[[Name / Club]:[Points]],5,FALSE)),0,VLOOKUP(tblPointScore[[#This Row],[Name / Club]],tblGlbn_Div2[[Name / Club]:[Points]],5,FALSE))</f>
        <v>0</v>
      </c>
      <c r="G102" s="9">
        <f>IF(ISNA(VLOOKUP(tblPointScore[[#This Row],[Name / Club]],tblGlbn_Div1[Name / Club],1,FALSE)),IF(ISNA(VLOOKUP(tblPointScore[[#This Row],[Name / Club]],tblGlbn_Div2[Name / Club],1,FALSE)),0,3),3)</f>
        <v>0</v>
      </c>
      <c r="H102" s="9">
        <f>IF(ISNA(VLOOKUP(tblPointScore[[#This Row],[Name / Club]],tblIll_Div1[[Name / Club]:[Points]],5,FALSE)),0,VLOOKUP(tblPointScore[[#This Row],[Name / Club]],tblIll_Div1[[Name / Club]:[Points]],5,FALSE))</f>
        <v>0</v>
      </c>
      <c r="I102" s="9">
        <f>IF(ISNA(VLOOKUP(tblPointScore[[#This Row],[Name / Club]],tblIll_Div2[[Name / Club]:[Points]],5,FALSE)),0,VLOOKUP(tblPointScore[[#This Row],[Name / Club]],tblIll_Div2[[Name / Club]:[Points]],5,FALSE))</f>
        <v>0</v>
      </c>
      <c r="J102" s="9">
        <f>IF(ISNA(VLOOKUP(tblPointScore[[#This Row],[Name / Club]],tblIll_Div1[Name / Club],1,FALSE)),IF(ISNA(VLOOKUP(tblPointScore[[#This Row],[Name / Club]],tblIll_Div2[Name / Club],1,FALSE)),0,3),3)</f>
        <v>0</v>
      </c>
      <c r="K102" s="9">
        <f>IF(ISNA(VLOOKUP(tblPointScore[[#This Row],[Name / Club]],tblMac_Div1A[[Name / Club]:[Points]],5,FALSE)),0,VLOOKUP(tblPointScore[[#This Row],[Name / Club]],tblMac_Div1A[[Name / Club]:[Points]],5,FALSE))</f>
        <v>0</v>
      </c>
      <c r="L102" s="9">
        <f>IF(ISNA(VLOOKUP(tblPointScore[[#This Row],[Name / Club]],tblMac_Div1B[[Name / Club]:[Points]],5,FALSE)),0,VLOOKUP(tblPointScore[[#This Row],[Name / Club]],tblMac_Div1B[[Name / Club]:[Points]],5,FALSE))</f>
        <v>0</v>
      </c>
      <c r="M102" s="9">
        <f>IF(ISNA(VLOOKUP(tblPointScore[[#This Row],[Name / Club]],tblMac_Div2A[[Name / Club]:[Points]],5,FALSE)),0,VLOOKUP(tblPointScore[[#This Row],[Name / Club]],tblMac_Div2A[[Name / Club]:[Points]],5,FALSE))</f>
        <v>0</v>
      </c>
      <c r="N102" s="9">
        <f>IF(ISNA(VLOOKUP(tblPointScore[[#This Row],[Name / Club]],tblMac_Div2B[[Name / Club]:[Points]],5,FALSE)),0,VLOOKUP(tblPointScore[[#This Row],[Name / Club]],tblMac_Div2B[[Name / Club]:[Points]],5,FALSE))</f>
        <v>0</v>
      </c>
      <c r="O102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02" s="9">
        <f>IF(ISNA(VLOOKUP(tblPointScore[[#This Row],[Name / Club]],tblNow_Div1A[[Name / Club]:[Points]],5,FALSE)),0,VLOOKUP(tblPointScore[[#This Row],[Name / Club]],tblNow_Div1A[[Name / Club]:[Points]],5,FALSE))</f>
        <v>0</v>
      </c>
      <c r="Q102" s="9">
        <f>IF(ISNA(VLOOKUP(tblPointScore[[#This Row],[Name / Club]],tblNow_Div1B[[Name / Club]:[Points]],5,FALSE)),0,VLOOKUP(tblPointScore[[#This Row],[Name / Club]],tblNow_Div1B[[Name / Club]:[Points]],5,FALSE))</f>
        <v>0</v>
      </c>
      <c r="R102" s="9">
        <f>IF(ISNA(VLOOKUP(tblPointScore[[#This Row],[Name / Club]],tblNow_Div2A[[Name / Club]:[Points]],5,FALSE)),0,VLOOKUP(tblPointScore[[#This Row],[Name / Club]],tblNow_Div2A[[Name / Club]:[Points]],5,FALSE))</f>
        <v>0</v>
      </c>
      <c r="S102" s="9">
        <f ca="1">IF(ISNA(VLOOKUP(tblPointScore[[#This Row],[Name / Club]],tblNow_Div2B[[Name / Club]:[Points]],5,FALSE)),0,VLOOKUP(tblPointScore[[#This Row],[Name / Club]],tblNow_Div2B[[Name / Club]:[Points]],5,FALSE))</f>
        <v>0</v>
      </c>
      <c r="T102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102" s="9">
        <f>IF(ISNA(VLOOKUP(tblPointScore[[#This Row],[Name / Club]],tblSthn_Div1[[Name / Club]:[Points]],5,FALSE)),0,VLOOKUP(tblPointScore[[#This Row],[Name / Club]],tblSthn_Div1[[Name / Club]:[Points]],5,FALSE))</f>
        <v>0</v>
      </c>
      <c r="V102" s="9">
        <f>IF(ISNA(VLOOKUP(tblPointScore[[#This Row],[Name / Club]],tblSthn_Div2[[Name / Club]:[Points]],5,FALSE)),0,VLOOKUP(tblPointScore[[#This Row],[Name / Club]],tblSthn_Div2[[Name / Club]:[Points]],5,FALSE))</f>
        <v>0</v>
      </c>
      <c r="W102" s="9">
        <f>IF(ISNA(VLOOKUP(tblPointScore[[#This Row],[Name / Club]],tblSthn_Div1[Name / Club],1,FALSE)),IF(ISNA(VLOOKUP(tblPointScore[[#This Row],[Name / Club]],tblSthn_Div2[Name / Club],1,FALSE)),0,3),3)</f>
        <v>0</v>
      </c>
      <c r="X102" s="9">
        <f ca="1">SUM(tblPointScore[[#This Row],[Glbn Div 1]:[Sth H Pts]])</f>
        <v>3</v>
      </c>
      <c r="Y10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02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02" s="38" t="str">
        <f ca="1">IF(AND(tblPointScore[[#This Row],[Div 1 Pts]]&gt;0,tblPointScore[[#This Row],[Div 2 Pts]]&gt;0),"Y","N")</f>
        <v>N</v>
      </c>
      <c r="AB102" s="35" t="str">
        <f>IF(AND(tblPointScore[[#This Row],[Mac Div 1 A]]&gt;0,tblPointScore[[#This Row],[Mac Div 1 B]]&gt;0),"Y","N")</f>
        <v>N</v>
      </c>
      <c r="AC102" s="35" t="str">
        <f>IF(AND(tblPointScore[[#This Row],[Mac Div 2 A]]&gt;0,tblPointScore[[#This Row],[Mac Div 2 B]]&gt;0),"Y","N")</f>
        <v>N</v>
      </c>
      <c r="AD102" s="35" t="str">
        <f>IF(AND(tblPointScore[[#This Row],[Now Div 1 A]]&gt;0,tblPointScore[[#This Row],[Now Div 1 B]]&gt;0),"Y","N")</f>
        <v>N</v>
      </c>
      <c r="AE102" s="35" t="str">
        <f ca="1">IF(AND(tblPointScore[[#This Row],[Now Div 2 A]]&gt;0,tblPointScore[[#This Row],[Now Div 2 B]]&gt;0),"Y","N")</f>
        <v>N</v>
      </c>
      <c r="AF102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03" spans="1:32">
      <c r="A103" s="1">
        <f ca="1">CELL("row", A102)-1</f>
        <v>101</v>
      </c>
      <c r="B103" s="7" t="s">
        <v>40</v>
      </c>
      <c r="C103" s="7" t="s">
        <v>684</v>
      </c>
      <c r="D103" s="4" t="str">
        <f>CONCATENATE(tblPointScore[[#This Row],[Name]]," - ",tblPointScore[[#This Row],[Club]])</f>
        <v>Lockhart Geoff - NVC</v>
      </c>
      <c r="E103" s="1">
        <f>IF(ISNA(VLOOKUP(tblPointScore[[#This Row],[Name / Club]],tblGlbn_Div1[[Name / Club]:[Points]],5,FALSE)),0,VLOOKUP(tblPointScore[[#This Row],[Name / Club]],tblGlbn_Div1[[Name / Club]:[Points]],5,FALSE))</f>
        <v>0</v>
      </c>
      <c r="F103" s="1">
        <f ca="1">IF(ISNA(VLOOKUP(tblPointScore[[#This Row],[Name / Club]],tblGlbn_Div2[[Name / Club]:[Points]],5,FALSE)),0,VLOOKUP(tblPointScore[[#This Row],[Name / Club]],tblGlbn_Div2[[Name / Club]:[Points]],5,FALSE))</f>
        <v>0</v>
      </c>
      <c r="G103" s="1">
        <f>IF(ISNA(VLOOKUP(tblPointScore[[#This Row],[Name / Club]],tblGlbn_Div1[Name / Club],1,FALSE)),IF(ISNA(VLOOKUP(tblPointScore[[#This Row],[Name / Club]],tblGlbn_Div2[Name / Club],1,FALSE)),0,3),3)</f>
        <v>3</v>
      </c>
      <c r="H103" s="1">
        <f>IF(ISNA(VLOOKUP(tblPointScore[[#This Row],[Name / Club]],tblIll_Div1[[Name / Club]:[Points]],5,FALSE)),0,VLOOKUP(tblPointScore[[#This Row],[Name / Club]],tblIll_Div1[[Name / Club]:[Points]],5,FALSE))</f>
        <v>0</v>
      </c>
      <c r="I103" s="1">
        <f>IF(ISNA(VLOOKUP(tblPointScore[[#This Row],[Name / Club]],tblIll_Div2[[Name / Club]:[Points]],5,FALSE)),0,VLOOKUP(tblPointScore[[#This Row],[Name / Club]],tblIll_Div2[[Name / Club]:[Points]],5,FALSE))</f>
        <v>0</v>
      </c>
      <c r="J103" s="1">
        <f>IF(ISNA(VLOOKUP(tblPointScore[[#This Row],[Name / Club]],tblIll_Div1[Name / Club],1,FALSE)),IF(ISNA(VLOOKUP(tblPointScore[[#This Row],[Name / Club]],tblIll_Div2[Name / Club],1,FALSE)),0,3),3)</f>
        <v>0</v>
      </c>
      <c r="K103" s="1">
        <f>IF(ISNA(VLOOKUP(tblPointScore[[#This Row],[Name / Club]],tblMac_Div1A[[Name / Club]:[Points]],5,FALSE)),0,VLOOKUP(tblPointScore[[#This Row],[Name / Club]],tblMac_Div1A[[Name / Club]:[Points]],5,FALSE))</f>
        <v>0</v>
      </c>
      <c r="L103" s="1">
        <f>IF(ISNA(VLOOKUP(tblPointScore[[#This Row],[Name / Club]],tblMac_Div1B[[Name / Club]:[Points]],5,FALSE)),0,VLOOKUP(tblPointScore[[#This Row],[Name / Club]],tblMac_Div1B[[Name / Club]:[Points]],5,FALSE))</f>
        <v>0</v>
      </c>
      <c r="M103" s="1">
        <f>IF(ISNA(VLOOKUP(tblPointScore[[#This Row],[Name / Club]],tblMac_Div2A[[Name / Club]:[Points]],5,FALSE)),0,VLOOKUP(tblPointScore[[#This Row],[Name / Club]],tblMac_Div2A[[Name / Club]:[Points]],5,FALSE))</f>
        <v>0</v>
      </c>
      <c r="N103" s="1">
        <f>IF(ISNA(VLOOKUP(tblPointScore[[#This Row],[Name / Club]],tblMac_Div2B[[Name / Club]:[Points]],5,FALSE)),0,VLOOKUP(tblPointScore[[#This Row],[Name / Club]],tblMac_Div2B[[Name / Club]:[Points]],5,FALSE))</f>
        <v>0</v>
      </c>
      <c r="O10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03" s="1">
        <f>IF(ISNA(VLOOKUP(tblPointScore[[#This Row],[Name / Club]],tblNow_Div1A[[Name / Club]:[Points]],5,FALSE)),0,VLOOKUP(tblPointScore[[#This Row],[Name / Club]],tblNow_Div1A[[Name / Club]:[Points]],5,FALSE))</f>
        <v>0</v>
      </c>
      <c r="Q103" s="1">
        <f>IF(ISNA(VLOOKUP(tblPointScore[[#This Row],[Name / Club]],tblNow_Div1B[[Name / Club]:[Points]],5,FALSE)),0,VLOOKUP(tblPointScore[[#This Row],[Name / Club]],tblNow_Div1B[[Name / Club]:[Points]],5,FALSE))</f>
        <v>0</v>
      </c>
      <c r="R103" s="1">
        <f>IF(ISNA(VLOOKUP(tblPointScore[[#This Row],[Name / Club]],tblNow_Div2A[[Name / Club]:[Points]],5,FALSE)),0,VLOOKUP(tblPointScore[[#This Row],[Name / Club]],tblNow_Div2A[[Name / Club]:[Points]],5,FALSE))</f>
        <v>0</v>
      </c>
      <c r="S103" s="1">
        <f>IF(ISNA(VLOOKUP(tblPointScore[[#This Row],[Name / Club]],tblNow_Div2B[[Name / Club]:[Points]],5,FALSE)),0,VLOOKUP(tblPointScore[[#This Row],[Name / Club]],tblNow_Div2B[[Name / Club]:[Points]],5,FALSE))</f>
        <v>0</v>
      </c>
      <c r="T10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03" s="1">
        <f>IF(ISNA(VLOOKUP(tblPointScore[[#This Row],[Name / Club]],tblSthn_Div1[[Name / Club]:[Points]],5,FALSE)),0,VLOOKUP(tblPointScore[[#This Row],[Name / Club]],tblSthn_Div1[[Name / Club]:[Points]],5,FALSE))</f>
        <v>0</v>
      </c>
      <c r="V103" s="1">
        <f>IF(ISNA(VLOOKUP(tblPointScore[[#This Row],[Name / Club]],tblSthn_Div2[[Name / Club]:[Points]],5,FALSE)),0,VLOOKUP(tblPointScore[[#This Row],[Name / Club]],tblSthn_Div2[[Name / Club]:[Points]],5,FALSE))</f>
        <v>0</v>
      </c>
      <c r="W103" s="1">
        <f>IF(ISNA(VLOOKUP(tblPointScore[[#This Row],[Name / Club]],tblSthn_Div1[Name / Club],1,FALSE)),IF(ISNA(VLOOKUP(tblPointScore[[#This Row],[Name / Club]],tblSthn_Div2[Name / Club],1,FALSE)),0,3),3)</f>
        <v>0</v>
      </c>
      <c r="X103" s="1">
        <f ca="1">SUM(tblPointScore[[#This Row],[Glbn Div 1]:[Sth H Pts]])</f>
        <v>3</v>
      </c>
      <c r="Y10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03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03" s="38" t="str">
        <f ca="1">IF(AND(tblPointScore[[#This Row],[Div 1 Pts]]&gt;0,tblPointScore[[#This Row],[Div 2 Pts]]&gt;0),"Y","N")</f>
        <v>N</v>
      </c>
      <c r="AB103" s="35" t="str">
        <f>IF(AND(tblPointScore[[#This Row],[Mac Div 1 A]]&gt;0,tblPointScore[[#This Row],[Mac Div 1 B]]&gt;0),"Y","N")</f>
        <v>N</v>
      </c>
      <c r="AC103" s="35" t="str">
        <f>IF(AND(tblPointScore[[#This Row],[Mac Div 2 A]]&gt;0,tblPointScore[[#This Row],[Mac Div 2 B]]&gt;0),"Y","N")</f>
        <v>N</v>
      </c>
      <c r="AD103" s="35" t="str">
        <f>IF(AND(tblPointScore[[#This Row],[Now Div 1 A]]&gt;0,tblPointScore[[#This Row],[Now Div 1 B]]&gt;0),"Y","N")</f>
        <v>N</v>
      </c>
      <c r="AE103" s="35" t="str">
        <f>IF(AND(tblPointScore[[#This Row],[Now Div 2 A]]&gt;0,tblPointScore[[#This Row],[Now Div 2 B]]&gt;0),"Y","N")</f>
        <v>N</v>
      </c>
      <c r="AF103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04" spans="1:32">
      <c r="A104" s="1">
        <f ca="1">CELL("row", A103)-1</f>
        <v>102</v>
      </c>
      <c r="B104" s="7" t="s">
        <v>72</v>
      </c>
      <c r="C104" s="7" t="s">
        <v>681</v>
      </c>
      <c r="D104" s="4" t="str">
        <f>CONCATENATE(tblPointScore[[#This Row],[Name]]," - ",tblPointScore[[#This Row],[Club]])</f>
        <v>Moroney Nadine - GCC</v>
      </c>
      <c r="E104" s="1">
        <f>IF(ISNA(VLOOKUP(tblPointScore[[#This Row],[Name / Club]],tblGlbn_Div1[[Name / Club]:[Points]],5,FALSE)),0,VLOOKUP(tblPointScore[[#This Row],[Name / Club]],tblGlbn_Div1[[Name / Club]:[Points]],5,FALSE))</f>
        <v>0</v>
      </c>
      <c r="F104" s="1">
        <f ca="1">IF(ISNA(VLOOKUP(tblPointScore[[#This Row],[Name / Club]],tblGlbn_Div2[[Name / Club]:[Points]],5,FALSE)),0,VLOOKUP(tblPointScore[[#This Row],[Name / Club]],tblGlbn_Div2[[Name / Club]:[Points]],5,FALSE))</f>
        <v>0</v>
      </c>
      <c r="G104" s="1">
        <f>IF(ISNA(VLOOKUP(tblPointScore[[#This Row],[Name / Club]],tblGlbn_Div1[Name / Club],1,FALSE)),IF(ISNA(VLOOKUP(tblPointScore[[#This Row],[Name / Club]],tblGlbn_Div2[Name / Club],1,FALSE)),0,3),3)</f>
        <v>3</v>
      </c>
      <c r="H104" s="1">
        <f>IF(ISNA(VLOOKUP(tblPointScore[[#This Row],[Name / Club]],tblIll_Div1[[Name / Club]:[Points]],5,FALSE)),0,VLOOKUP(tblPointScore[[#This Row],[Name / Club]],tblIll_Div1[[Name / Club]:[Points]],5,FALSE))</f>
        <v>0</v>
      </c>
      <c r="I104" s="1">
        <f>IF(ISNA(VLOOKUP(tblPointScore[[#This Row],[Name / Club]],tblIll_Div2[[Name / Club]:[Points]],5,FALSE)),0,VLOOKUP(tblPointScore[[#This Row],[Name / Club]],tblIll_Div2[[Name / Club]:[Points]],5,FALSE))</f>
        <v>0</v>
      </c>
      <c r="J104" s="1">
        <f>IF(ISNA(VLOOKUP(tblPointScore[[#This Row],[Name / Club]],tblIll_Div1[Name / Club],1,FALSE)),IF(ISNA(VLOOKUP(tblPointScore[[#This Row],[Name / Club]],tblIll_Div2[Name / Club],1,FALSE)),0,3),3)</f>
        <v>0</v>
      </c>
      <c r="K104" s="1">
        <f>IF(ISNA(VLOOKUP(tblPointScore[[#This Row],[Name / Club]],tblMac_Div1A[[Name / Club]:[Points]],5,FALSE)),0,VLOOKUP(tblPointScore[[#This Row],[Name / Club]],tblMac_Div1A[[Name / Club]:[Points]],5,FALSE))</f>
        <v>0</v>
      </c>
      <c r="L104" s="1">
        <f>IF(ISNA(VLOOKUP(tblPointScore[[#This Row],[Name / Club]],tblMac_Div1B[[Name / Club]:[Points]],5,FALSE)),0,VLOOKUP(tblPointScore[[#This Row],[Name / Club]],tblMac_Div1B[[Name / Club]:[Points]],5,FALSE))</f>
        <v>0</v>
      </c>
      <c r="M104" s="1">
        <f>IF(ISNA(VLOOKUP(tblPointScore[[#This Row],[Name / Club]],tblMac_Div2A[[Name / Club]:[Points]],5,FALSE)),0,VLOOKUP(tblPointScore[[#This Row],[Name / Club]],tblMac_Div2A[[Name / Club]:[Points]],5,FALSE))</f>
        <v>0</v>
      </c>
      <c r="N104" s="1">
        <f>IF(ISNA(VLOOKUP(tblPointScore[[#This Row],[Name / Club]],tblMac_Div2B[[Name / Club]:[Points]],5,FALSE)),0,VLOOKUP(tblPointScore[[#This Row],[Name / Club]],tblMac_Div2B[[Name / Club]:[Points]],5,FALSE))</f>
        <v>0</v>
      </c>
      <c r="O10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04" s="1">
        <f>IF(ISNA(VLOOKUP(tblPointScore[[#This Row],[Name / Club]],tblNow_Div1A[[Name / Club]:[Points]],5,FALSE)),0,VLOOKUP(tblPointScore[[#This Row],[Name / Club]],tblNow_Div1A[[Name / Club]:[Points]],5,FALSE))</f>
        <v>0</v>
      </c>
      <c r="Q104" s="1">
        <f>IF(ISNA(VLOOKUP(tblPointScore[[#This Row],[Name / Club]],tblNow_Div1B[[Name / Club]:[Points]],5,FALSE)),0,VLOOKUP(tblPointScore[[#This Row],[Name / Club]],tblNow_Div1B[[Name / Club]:[Points]],5,FALSE))</f>
        <v>0</v>
      </c>
      <c r="R104" s="1">
        <f>IF(ISNA(VLOOKUP(tblPointScore[[#This Row],[Name / Club]],tblNow_Div2A[[Name / Club]:[Points]],5,FALSE)),0,VLOOKUP(tblPointScore[[#This Row],[Name / Club]],tblNow_Div2A[[Name / Club]:[Points]],5,FALSE))</f>
        <v>0</v>
      </c>
      <c r="S104" s="1">
        <f>IF(ISNA(VLOOKUP(tblPointScore[[#This Row],[Name / Club]],tblNow_Div2B[[Name / Club]:[Points]],5,FALSE)),0,VLOOKUP(tblPointScore[[#This Row],[Name / Club]],tblNow_Div2B[[Name / Club]:[Points]],5,FALSE))</f>
        <v>0</v>
      </c>
      <c r="T10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04" s="1">
        <f>IF(ISNA(VLOOKUP(tblPointScore[[#This Row],[Name / Club]],tblSthn_Div1[[Name / Club]:[Points]],5,FALSE)),0,VLOOKUP(tblPointScore[[#This Row],[Name / Club]],tblSthn_Div1[[Name / Club]:[Points]],5,FALSE))</f>
        <v>0</v>
      </c>
      <c r="V104" s="1">
        <f>IF(ISNA(VLOOKUP(tblPointScore[[#This Row],[Name / Club]],tblSthn_Div2[[Name / Club]:[Points]],5,FALSE)),0,VLOOKUP(tblPointScore[[#This Row],[Name / Club]],tblSthn_Div2[[Name / Club]:[Points]],5,FALSE))</f>
        <v>0</v>
      </c>
      <c r="W104" s="1">
        <f>IF(ISNA(VLOOKUP(tblPointScore[[#This Row],[Name / Club]],tblSthn_Div1[Name / Club],1,FALSE)),IF(ISNA(VLOOKUP(tblPointScore[[#This Row],[Name / Club]],tblSthn_Div2[Name / Club],1,FALSE)),0,3),3)</f>
        <v>0</v>
      </c>
      <c r="X104" s="1">
        <f ca="1">SUM(tblPointScore[[#This Row],[Glbn Div 1]:[Sth H Pts]])</f>
        <v>3</v>
      </c>
      <c r="Y10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04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04" s="38" t="str">
        <f ca="1">IF(AND(tblPointScore[[#This Row],[Div 1 Pts]]&gt;0,tblPointScore[[#This Row],[Div 2 Pts]]&gt;0),"Y","N")</f>
        <v>N</v>
      </c>
      <c r="AB104" s="35" t="str">
        <f>IF(AND(tblPointScore[[#This Row],[Mac Div 1 A]]&gt;0,tblPointScore[[#This Row],[Mac Div 1 B]]&gt;0),"Y","N")</f>
        <v>N</v>
      </c>
      <c r="AC104" s="35" t="str">
        <f>IF(AND(tblPointScore[[#This Row],[Mac Div 2 A]]&gt;0,tblPointScore[[#This Row],[Mac Div 2 B]]&gt;0),"Y","N")</f>
        <v>N</v>
      </c>
      <c r="AD104" s="35" t="str">
        <f>IF(AND(tblPointScore[[#This Row],[Now Div 1 A]]&gt;0,tblPointScore[[#This Row],[Now Div 1 B]]&gt;0),"Y","N")</f>
        <v>N</v>
      </c>
      <c r="AE104" s="35" t="str">
        <f>IF(AND(tblPointScore[[#This Row],[Now Div 2 A]]&gt;0,tblPointScore[[#This Row],[Now Div 2 B]]&gt;0),"Y","N")</f>
        <v>N</v>
      </c>
      <c r="AF104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05" spans="1:32">
      <c r="A105" s="20">
        <f ca="1">CELL("row", A104)-1</f>
        <v>103</v>
      </c>
      <c r="B105" s="48" t="s">
        <v>718</v>
      </c>
      <c r="C105" s="48" t="s">
        <v>684</v>
      </c>
      <c r="D105" s="22" t="str">
        <f>CONCATENATE(tblPointScore[[#This Row],[Name]]," - ",tblPointScore[[#This Row],[Club]])</f>
        <v>O'Hearn Matt - NVC</v>
      </c>
      <c r="E105" s="23">
        <f>IF(ISNA(VLOOKUP(tblPointScore[[#This Row],[Name / Club]],tblGlbn_Div1[[Name / Club]:[Points]],5,FALSE)),0,VLOOKUP(tblPointScore[[#This Row],[Name / Club]],tblGlbn_Div1[[Name / Club]:[Points]],5,FALSE))</f>
        <v>0</v>
      </c>
      <c r="F105" s="23">
        <f>IF(ISNA(VLOOKUP(tblPointScore[[#This Row],[Name / Club]],tblGlbn_Div2[[Name / Club]:[Points]],5,FALSE)),0,VLOOKUP(tblPointScore[[#This Row],[Name / Club]],tblGlbn_Div2[[Name / Club]:[Points]],5,FALSE))</f>
        <v>0</v>
      </c>
      <c r="G105" s="23">
        <f>IF(ISNA(VLOOKUP(tblPointScore[[#This Row],[Name / Club]],tblGlbn_Div1[Name / Club],1,FALSE)),IF(ISNA(VLOOKUP(tblPointScore[[#This Row],[Name / Club]],tblGlbn_Div2[Name / Club],1,FALSE)),0,3),3)</f>
        <v>0</v>
      </c>
      <c r="H105" s="23">
        <f>IF(ISNA(VLOOKUP(tblPointScore[[#This Row],[Name / Club]],tblIll_Div1[[Name / Club]:[Points]],5,FALSE)),0,VLOOKUP(tblPointScore[[#This Row],[Name / Club]],tblIll_Div1[[Name / Club]:[Points]],5,FALSE))</f>
        <v>0</v>
      </c>
      <c r="I105" s="23">
        <f>IF(ISNA(VLOOKUP(tblPointScore[[#This Row],[Name / Club]],tblIll_Div2[[Name / Club]:[Points]],5,FALSE)),0,VLOOKUP(tblPointScore[[#This Row],[Name / Club]],tblIll_Div2[[Name / Club]:[Points]],5,FALSE))</f>
        <v>0</v>
      </c>
      <c r="J105" s="23">
        <f>IF(ISNA(VLOOKUP(tblPointScore[[#This Row],[Name / Club]],tblIll_Div1[Name / Club],1,FALSE)),IF(ISNA(VLOOKUP(tblPointScore[[#This Row],[Name / Club]],tblIll_Div2[Name / Club],1,FALSE)),0,3),3)</f>
        <v>0</v>
      </c>
      <c r="K105" s="23">
        <f>IF(ISNA(VLOOKUP(tblPointScore[[#This Row],[Name / Club]],tblMac_Div1A[[Name / Club]:[Points]],5,FALSE)),0,VLOOKUP(tblPointScore[[#This Row],[Name / Club]],tblMac_Div1A[[Name / Club]:[Points]],5,FALSE))</f>
        <v>0</v>
      </c>
      <c r="L105" s="23">
        <f>IF(ISNA(VLOOKUP(tblPointScore[[#This Row],[Name / Club]],tblMac_Div1B[[Name / Club]:[Points]],5,FALSE)),0,VLOOKUP(tblPointScore[[#This Row],[Name / Club]],tblMac_Div1B[[Name / Club]:[Points]],5,FALSE))</f>
        <v>0</v>
      </c>
      <c r="M105" s="23">
        <f>IF(ISNA(VLOOKUP(tblPointScore[[#This Row],[Name / Club]],tblMac_Div2A[[Name / Club]:[Points]],5,FALSE)),0,VLOOKUP(tblPointScore[[#This Row],[Name / Club]],tblMac_Div2A[[Name / Club]:[Points]],5,FALSE))</f>
        <v>0</v>
      </c>
      <c r="N105" s="23">
        <f>IF(ISNA(VLOOKUP(tblPointScore[[#This Row],[Name / Club]],tblMac_Div2B[[Name / Club]:[Points]],5,FALSE)),0,VLOOKUP(tblPointScore[[#This Row],[Name / Club]],tblMac_Div2B[[Name / Club]:[Points]],5,FALSE))</f>
        <v>0</v>
      </c>
      <c r="O105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05" s="23">
        <f>IF(ISNA(VLOOKUP(tblPointScore[[#This Row],[Name / Club]],tblNow_Div1A[[Name / Club]:[Points]],5,FALSE)),0,VLOOKUP(tblPointScore[[#This Row],[Name / Club]],tblNow_Div1A[[Name / Club]:[Points]],5,FALSE))</f>
        <v>0</v>
      </c>
      <c r="Q105" s="23">
        <f>IF(ISNA(VLOOKUP(tblPointScore[[#This Row],[Name / Club]],tblNow_Div1B[[Name / Club]:[Points]],5,FALSE)),0,VLOOKUP(tblPointScore[[#This Row],[Name / Club]],tblNow_Div1B[[Name / Club]:[Points]],5,FALSE))</f>
        <v>0</v>
      </c>
      <c r="R105" s="23">
        <f ca="1">IF(ISNA(VLOOKUP(tblPointScore[[#This Row],[Name / Club]],tblNow_Div2A[[Name / Club]:[Points]],5,FALSE)),0,VLOOKUP(tblPointScore[[#This Row],[Name / Club]],tblNow_Div2A[[Name / Club]:[Points]],5,FALSE))</f>
        <v>0</v>
      </c>
      <c r="S105" s="23">
        <f>IF(ISNA(VLOOKUP(tblPointScore[[#This Row],[Name / Club]],tblNow_Div2B[[Name / Club]:[Points]],5,FALSE)),0,VLOOKUP(tblPointScore[[#This Row],[Name / Club]],tblNow_Div2B[[Name / Club]:[Points]],5,FALSE))</f>
        <v>0</v>
      </c>
      <c r="T105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3</v>
      </c>
      <c r="U105" s="23">
        <f>IF(ISNA(VLOOKUP(tblPointScore[[#This Row],[Name / Club]],tblSthn_Div1[[Name / Club]:[Points]],5,FALSE)),0,VLOOKUP(tblPointScore[[#This Row],[Name / Club]],tblSthn_Div1[[Name / Club]:[Points]],5,FALSE))</f>
        <v>0</v>
      </c>
      <c r="V105" s="23">
        <f>IF(ISNA(VLOOKUP(tblPointScore[[#This Row],[Name / Club]],tblSthn_Div2[[Name / Club]:[Points]],5,FALSE)),0,VLOOKUP(tblPointScore[[#This Row],[Name / Club]],tblSthn_Div2[[Name / Club]:[Points]],5,FALSE))</f>
        <v>0</v>
      </c>
      <c r="W105" s="23">
        <f>IF(ISNA(VLOOKUP(tblPointScore[[#This Row],[Name / Club]],tblSthn_Div1[Name / Club],1,FALSE)),IF(ISNA(VLOOKUP(tblPointScore[[#This Row],[Name / Club]],tblSthn_Div2[Name / Club],1,FALSE)),0,3),3)</f>
        <v>0</v>
      </c>
      <c r="X105" s="23">
        <f ca="1">SUM(tblPointScore[[#This Row],[Glbn Div 1]:[Sth H Pts]])</f>
        <v>3</v>
      </c>
      <c r="Y105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05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05" s="44" t="str">
        <f ca="1">IF(AND(tblPointScore[[#This Row],[Div 1 Pts]]&gt;0,tblPointScore[[#This Row],[Div 2 Pts]]&gt;0),"Y","N")</f>
        <v>N</v>
      </c>
      <c r="AB105" s="45" t="str">
        <f>IF(AND(tblPointScore[[#This Row],[Mac Div 1 A]]&gt;0,tblPointScore[[#This Row],[Mac Div 1 B]]&gt;0),"Y","N")</f>
        <v>N</v>
      </c>
      <c r="AC105" s="45" t="str">
        <f>IF(AND(tblPointScore[[#This Row],[Mac Div 2 A]]&gt;0,tblPointScore[[#This Row],[Mac Div 2 B]]&gt;0),"Y","N")</f>
        <v>N</v>
      </c>
      <c r="AD105" s="45" t="str">
        <f>IF(AND(tblPointScore[[#This Row],[Now Div 1 A]]&gt;0,tblPointScore[[#This Row],[Now Div 1 B]]&gt;0),"Y","N")</f>
        <v>N</v>
      </c>
      <c r="AE105" s="45" t="str">
        <f ca="1">IF(AND(tblPointScore[[#This Row],[Now Div 2 A]]&gt;0,tblPointScore[[#This Row],[Now Div 2 B]]&gt;0),"Y","N")</f>
        <v>N</v>
      </c>
      <c r="AF105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06" spans="1:32">
      <c r="A106" s="1">
        <f ca="1">CELL("row", A105)-1</f>
        <v>104</v>
      </c>
      <c r="B106" s="7" t="s">
        <v>77</v>
      </c>
      <c r="C106" s="7" t="s">
        <v>685</v>
      </c>
      <c r="D106" s="4" t="str">
        <f>CONCATENATE(tblPointScore[[#This Row],[Name]]," - ",tblPointScore[[#This Row],[Club]])</f>
        <v>Palermo Lou - ICC</v>
      </c>
      <c r="E106" s="1">
        <f>IF(ISNA(VLOOKUP(tblPointScore[[#This Row],[Name / Club]],tblGlbn_Div1[[Name / Club]:[Points]],5,FALSE)),0,VLOOKUP(tblPointScore[[#This Row],[Name / Club]],tblGlbn_Div1[[Name / Club]:[Points]],5,FALSE))</f>
        <v>0</v>
      </c>
      <c r="F106" s="1">
        <f>IF(ISNA(VLOOKUP(tblPointScore[[#This Row],[Name / Club]],tblGlbn_Div2[[Name / Club]:[Points]],5,FALSE)),0,VLOOKUP(tblPointScore[[#This Row],[Name / Club]],tblGlbn_Div2[[Name / Club]:[Points]],5,FALSE))</f>
        <v>0</v>
      </c>
      <c r="G106" s="1">
        <f>IF(ISNA(VLOOKUP(tblPointScore[[#This Row],[Name / Club]],tblGlbn_Div1[Name / Club],1,FALSE)),IF(ISNA(VLOOKUP(tblPointScore[[#This Row],[Name / Club]],tblGlbn_Div2[Name / Club],1,FALSE)),0,3),3)</f>
        <v>0</v>
      </c>
      <c r="H106" s="1">
        <f>IF(ISNA(VLOOKUP(tblPointScore[[#This Row],[Name / Club]],tblIll_Div1[[Name / Club]:[Points]],5,FALSE)),0,VLOOKUP(tblPointScore[[#This Row],[Name / Club]],tblIll_Div1[[Name / Club]:[Points]],5,FALSE))</f>
        <v>0</v>
      </c>
      <c r="I106" s="1">
        <f>IF(ISNA(VLOOKUP(tblPointScore[[#This Row],[Name / Club]],tblIll_Div2[[Name / Club]:[Points]],5,FALSE)),0,VLOOKUP(tblPointScore[[#This Row],[Name / Club]],tblIll_Div2[[Name / Club]:[Points]],5,FALSE))</f>
        <v>0</v>
      </c>
      <c r="J106" s="1">
        <f>IF(ISNA(VLOOKUP(tblPointScore[[#This Row],[Name / Club]],tblIll_Div1[Name / Club],1,FALSE)),IF(ISNA(VLOOKUP(tblPointScore[[#This Row],[Name / Club]],tblIll_Div2[Name / Club],1,FALSE)),0,3),3)</f>
        <v>0</v>
      </c>
      <c r="K106" s="1">
        <f>IF(ISNA(VLOOKUP(tblPointScore[[#This Row],[Name / Club]],tblMac_Div1A[[Name / Club]:[Points]],5,FALSE)),0,VLOOKUP(tblPointScore[[#This Row],[Name / Club]],tblMac_Div1A[[Name / Club]:[Points]],5,FALSE))</f>
        <v>0</v>
      </c>
      <c r="L106" s="1">
        <f>IF(ISNA(VLOOKUP(tblPointScore[[#This Row],[Name / Club]],tblMac_Div1B[[Name / Club]:[Points]],5,FALSE)),0,VLOOKUP(tblPointScore[[#This Row],[Name / Club]],tblMac_Div1B[[Name / Club]:[Points]],5,FALSE))</f>
        <v>0</v>
      </c>
      <c r="M106" s="1">
        <f ca="1">IF(ISNA(VLOOKUP(tblPointScore[[#This Row],[Name / Club]],tblMac_Div2A[[Name / Club]:[Points]],5,FALSE)),0,VLOOKUP(tblPointScore[[#This Row],[Name / Club]],tblMac_Div2A[[Name / Club]:[Points]],5,FALSE))</f>
        <v>0</v>
      </c>
      <c r="N106" s="1">
        <f>IF(ISNA(VLOOKUP(tblPointScore[[#This Row],[Name / Club]],tblMac_Div2B[[Name / Club]:[Points]],5,FALSE)),0,VLOOKUP(tblPointScore[[#This Row],[Name / Club]],tblMac_Div2B[[Name / Club]:[Points]],5,FALSE))</f>
        <v>0</v>
      </c>
      <c r="O10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106" s="1">
        <f>IF(ISNA(VLOOKUP(tblPointScore[[#This Row],[Name / Club]],tblNow_Div1A[[Name / Club]:[Points]],5,FALSE)),0,VLOOKUP(tblPointScore[[#This Row],[Name / Club]],tblNow_Div1A[[Name / Club]:[Points]],5,FALSE))</f>
        <v>0</v>
      </c>
      <c r="Q106" s="1">
        <f>IF(ISNA(VLOOKUP(tblPointScore[[#This Row],[Name / Club]],tblNow_Div1B[[Name / Club]:[Points]],5,FALSE)),0,VLOOKUP(tblPointScore[[#This Row],[Name / Club]],tblNow_Div1B[[Name / Club]:[Points]],5,FALSE))</f>
        <v>0</v>
      </c>
      <c r="R106" s="1">
        <f>IF(ISNA(VLOOKUP(tblPointScore[[#This Row],[Name / Club]],tblNow_Div2A[[Name / Club]:[Points]],5,FALSE)),0,VLOOKUP(tblPointScore[[#This Row],[Name / Club]],tblNow_Div2A[[Name / Club]:[Points]],5,FALSE))</f>
        <v>0</v>
      </c>
      <c r="S106" s="1">
        <f>IF(ISNA(VLOOKUP(tblPointScore[[#This Row],[Name / Club]],tblNow_Div2B[[Name / Club]:[Points]],5,FALSE)),0,VLOOKUP(tblPointScore[[#This Row],[Name / Club]],tblNow_Div2B[[Name / Club]:[Points]],5,FALSE))</f>
        <v>0</v>
      </c>
      <c r="T10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06" s="1">
        <f>IF(ISNA(VLOOKUP(tblPointScore[[#This Row],[Name / Club]],tblSthn_Div1[[Name / Club]:[Points]],5,FALSE)),0,VLOOKUP(tblPointScore[[#This Row],[Name / Club]],tblSthn_Div1[[Name / Club]:[Points]],5,FALSE))</f>
        <v>0</v>
      </c>
      <c r="V106" s="1">
        <f>IF(ISNA(VLOOKUP(tblPointScore[[#This Row],[Name / Club]],tblSthn_Div2[[Name / Club]:[Points]],5,FALSE)),0,VLOOKUP(tblPointScore[[#This Row],[Name / Club]],tblSthn_Div2[[Name / Club]:[Points]],5,FALSE))</f>
        <v>0</v>
      </c>
      <c r="W106" s="1">
        <f>IF(ISNA(VLOOKUP(tblPointScore[[#This Row],[Name / Club]],tblSthn_Div1[Name / Club],1,FALSE)),IF(ISNA(VLOOKUP(tblPointScore[[#This Row],[Name / Club]],tblSthn_Div2[Name / Club],1,FALSE)),0,3),3)</f>
        <v>0</v>
      </c>
      <c r="X106" s="1">
        <f ca="1">SUM(tblPointScore[[#This Row],[Glbn Div 1]:[Sth H Pts]])</f>
        <v>3</v>
      </c>
      <c r="Y10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06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06" s="38" t="str">
        <f ca="1">IF(AND(tblPointScore[[#This Row],[Div 1 Pts]]&gt;0,tblPointScore[[#This Row],[Div 2 Pts]]&gt;0),"Y","N")</f>
        <v>N</v>
      </c>
      <c r="AB106" s="35" t="str">
        <f>IF(AND(tblPointScore[[#This Row],[Mac Div 1 A]]&gt;0,tblPointScore[[#This Row],[Mac Div 1 B]]&gt;0),"Y","N")</f>
        <v>N</v>
      </c>
      <c r="AC106" s="35" t="str">
        <f ca="1">IF(AND(tblPointScore[[#This Row],[Mac Div 2 A]]&gt;0,tblPointScore[[#This Row],[Mac Div 2 B]]&gt;0),"Y","N")</f>
        <v>N</v>
      </c>
      <c r="AD106" s="35" t="str">
        <f>IF(AND(tblPointScore[[#This Row],[Now Div 1 A]]&gt;0,tblPointScore[[#This Row],[Now Div 1 B]]&gt;0),"Y","N")</f>
        <v>N</v>
      </c>
      <c r="AE106" s="35" t="str">
        <f>IF(AND(tblPointScore[[#This Row],[Now Div 2 A]]&gt;0,tblPointScore[[#This Row],[Now Div 2 B]]&gt;0),"Y","N")</f>
        <v>N</v>
      </c>
      <c r="AF106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07" spans="1:32">
      <c r="A107" s="1">
        <f ca="1">CELL("row", A106)-1</f>
        <v>105</v>
      </c>
      <c r="B107" s="7" t="s">
        <v>79</v>
      </c>
      <c r="C107" s="7" t="s">
        <v>684</v>
      </c>
      <c r="D107" s="4" t="str">
        <f>CONCATENATE(tblPointScore[[#This Row],[Name]]," - ",tblPointScore[[#This Row],[Club]])</f>
        <v>Pereira Joe - NVC</v>
      </c>
      <c r="E107" s="1">
        <f>IF(ISNA(VLOOKUP(tblPointScore[[#This Row],[Name / Club]],tblGlbn_Div1[[Name / Club]:[Points]],5,FALSE)),0,VLOOKUP(tblPointScore[[#This Row],[Name / Club]],tblGlbn_Div1[[Name / Club]:[Points]],5,FALSE))</f>
        <v>0</v>
      </c>
      <c r="F107" s="9">
        <f>IF(ISNA(VLOOKUP(tblPointScore[[#This Row],[Name / Club]],tblGlbn_Div2[[Name / Club]:[Points]],5,FALSE)),0,VLOOKUP(tblPointScore[[#This Row],[Name / Club]],tblGlbn_Div2[[Name / Club]:[Points]],5,FALSE))</f>
        <v>0</v>
      </c>
      <c r="G107" s="9">
        <f>IF(ISNA(VLOOKUP(tblPointScore[[#This Row],[Name / Club]],tblGlbn_Div1[Name / Club],1,FALSE)),IF(ISNA(VLOOKUP(tblPointScore[[#This Row],[Name / Club]],tblGlbn_Div2[Name / Club],1,FALSE)),0,3),3)</f>
        <v>0</v>
      </c>
      <c r="H107" s="1">
        <f>IF(ISNA(VLOOKUP(tblPointScore[[#This Row],[Name / Club]],tblIll_Div1[[Name / Club]:[Points]],5,FALSE)),0,VLOOKUP(tblPointScore[[#This Row],[Name / Club]],tblIll_Div1[[Name / Club]:[Points]],5,FALSE))</f>
        <v>0</v>
      </c>
      <c r="I107" s="1">
        <f ca="1">IF(ISNA(VLOOKUP(tblPointScore[[#This Row],[Name / Club]],tblIll_Div2[[Name / Club]:[Points]],5,FALSE)),0,VLOOKUP(tblPointScore[[#This Row],[Name / Club]],tblIll_Div2[[Name / Club]:[Points]],5,FALSE))</f>
        <v>0</v>
      </c>
      <c r="J107" s="1">
        <f>IF(ISNA(VLOOKUP(tblPointScore[[#This Row],[Name / Club]],tblIll_Div1[Name / Club],1,FALSE)),IF(ISNA(VLOOKUP(tblPointScore[[#This Row],[Name / Club]],tblIll_Div2[Name / Club],1,FALSE)),0,3),3)</f>
        <v>3</v>
      </c>
      <c r="K107" s="1">
        <f>IF(ISNA(VLOOKUP(tblPointScore[[#This Row],[Name / Club]],tblMac_Div1A[[Name / Club]:[Points]],5,FALSE)),0,VLOOKUP(tblPointScore[[#This Row],[Name / Club]],tblMac_Div1A[[Name / Club]:[Points]],5,FALSE))</f>
        <v>0</v>
      </c>
      <c r="L107" s="1">
        <f>IF(ISNA(VLOOKUP(tblPointScore[[#This Row],[Name / Club]],tblMac_Div1B[[Name / Club]:[Points]],5,FALSE)),0,VLOOKUP(tblPointScore[[#This Row],[Name / Club]],tblMac_Div1B[[Name / Club]:[Points]],5,FALSE))</f>
        <v>0</v>
      </c>
      <c r="M107" s="1">
        <f>IF(ISNA(VLOOKUP(tblPointScore[[#This Row],[Name / Club]],tblMac_Div2A[[Name / Club]:[Points]],5,FALSE)),0,VLOOKUP(tblPointScore[[#This Row],[Name / Club]],tblMac_Div2A[[Name / Club]:[Points]],5,FALSE))</f>
        <v>0</v>
      </c>
      <c r="N107" s="1">
        <f>IF(ISNA(VLOOKUP(tblPointScore[[#This Row],[Name / Club]],tblMac_Div2B[[Name / Club]:[Points]],5,FALSE)),0,VLOOKUP(tblPointScore[[#This Row],[Name / Club]],tblMac_Div2B[[Name / Club]:[Points]],5,FALSE))</f>
        <v>0</v>
      </c>
      <c r="O10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07" s="1">
        <f>IF(ISNA(VLOOKUP(tblPointScore[[#This Row],[Name / Club]],tblNow_Div1A[[Name / Club]:[Points]],5,FALSE)),0,VLOOKUP(tblPointScore[[#This Row],[Name / Club]],tblNow_Div1A[[Name / Club]:[Points]],5,FALSE))</f>
        <v>0</v>
      </c>
      <c r="Q107" s="1">
        <f>IF(ISNA(VLOOKUP(tblPointScore[[#This Row],[Name / Club]],tblNow_Div1B[[Name / Club]:[Points]],5,FALSE)),0,VLOOKUP(tblPointScore[[#This Row],[Name / Club]],tblNow_Div1B[[Name / Club]:[Points]],5,FALSE))</f>
        <v>0</v>
      </c>
      <c r="R107" s="1">
        <f>IF(ISNA(VLOOKUP(tblPointScore[[#This Row],[Name / Club]],tblNow_Div2A[[Name / Club]:[Points]],5,FALSE)),0,VLOOKUP(tblPointScore[[#This Row],[Name / Club]],tblNow_Div2A[[Name / Club]:[Points]],5,FALSE))</f>
        <v>0</v>
      </c>
      <c r="S107" s="1">
        <f>IF(ISNA(VLOOKUP(tblPointScore[[#This Row],[Name / Club]],tblNow_Div2B[[Name / Club]:[Points]],5,FALSE)),0,VLOOKUP(tblPointScore[[#This Row],[Name / Club]],tblNow_Div2B[[Name / Club]:[Points]],5,FALSE))</f>
        <v>0</v>
      </c>
      <c r="T10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07" s="1">
        <f>IF(ISNA(VLOOKUP(tblPointScore[[#This Row],[Name / Club]],tblSthn_Div1[[Name / Club]:[Points]],5,FALSE)),0,VLOOKUP(tblPointScore[[#This Row],[Name / Club]],tblSthn_Div1[[Name / Club]:[Points]],5,FALSE))</f>
        <v>0</v>
      </c>
      <c r="V107" s="1">
        <f>IF(ISNA(VLOOKUP(tblPointScore[[#This Row],[Name / Club]],tblSthn_Div2[[Name / Club]:[Points]],5,FALSE)),0,VLOOKUP(tblPointScore[[#This Row],[Name / Club]],tblSthn_Div2[[Name / Club]:[Points]],5,FALSE))</f>
        <v>0</v>
      </c>
      <c r="W107" s="1">
        <f>IF(ISNA(VLOOKUP(tblPointScore[[#This Row],[Name / Club]],tblSthn_Div1[Name / Club],1,FALSE)),IF(ISNA(VLOOKUP(tblPointScore[[#This Row],[Name / Club]],tblSthn_Div2[Name / Club],1,FALSE)),0,3),3)</f>
        <v>0</v>
      </c>
      <c r="X107" s="9">
        <f ca="1">SUM(tblPointScore[[#This Row],[Glbn Div 1]:[Sth H Pts]])</f>
        <v>3</v>
      </c>
      <c r="Y10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07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07" s="38" t="str">
        <f ca="1">IF(AND(tblPointScore[[#This Row],[Div 1 Pts]]&gt;0,tblPointScore[[#This Row],[Div 2 Pts]]&gt;0),"Y","N")</f>
        <v>N</v>
      </c>
      <c r="AB107" s="35" t="str">
        <f>IF(AND(tblPointScore[[#This Row],[Mac Div 1 A]]&gt;0,tblPointScore[[#This Row],[Mac Div 1 B]]&gt;0),"Y","N")</f>
        <v>N</v>
      </c>
      <c r="AC107" s="35" t="str">
        <f>IF(AND(tblPointScore[[#This Row],[Mac Div 2 A]]&gt;0,tblPointScore[[#This Row],[Mac Div 2 B]]&gt;0),"Y","N")</f>
        <v>N</v>
      </c>
      <c r="AD107" s="35" t="str">
        <f>IF(AND(tblPointScore[[#This Row],[Now Div 1 A]]&gt;0,tblPointScore[[#This Row],[Now Div 1 B]]&gt;0),"Y","N")</f>
        <v>N</v>
      </c>
      <c r="AE107" s="35" t="str">
        <f>IF(AND(tblPointScore[[#This Row],[Now Div 2 A]]&gt;0,tblPointScore[[#This Row],[Now Div 2 B]]&gt;0),"Y","N")</f>
        <v>N</v>
      </c>
      <c r="AF107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08" spans="1:32">
      <c r="A108" s="20">
        <f ca="1">CELL("row", A107)-1</f>
        <v>106</v>
      </c>
      <c r="B108" s="43" t="s">
        <v>661</v>
      </c>
      <c r="C108" s="43" t="s">
        <v>685</v>
      </c>
      <c r="D108" s="22" t="str">
        <f>CONCATENATE(tblPointScore[[#This Row],[Name]]," - ",tblPointScore[[#This Row],[Club]])</f>
        <v>Smith Andrew - ICC</v>
      </c>
      <c r="E108" s="23">
        <f>IF(ISNA(VLOOKUP(tblPointScore[[#This Row],[Name / Club]],tblGlbn_Div1[[Name / Club]:[Points]],5,FALSE)),0,VLOOKUP(tblPointScore[[#This Row],[Name / Club]],tblGlbn_Div1[[Name / Club]:[Points]],5,FALSE))</f>
        <v>0</v>
      </c>
      <c r="F108" s="23">
        <f>IF(ISNA(VLOOKUP(tblPointScore[[#This Row],[Name / Club]],tblGlbn_Div2[[Name / Club]:[Points]],5,FALSE)),0,VLOOKUP(tblPointScore[[#This Row],[Name / Club]],tblGlbn_Div2[[Name / Club]:[Points]],5,FALSE))</f>
        <v>0</v>
      </c>
      <c r="G108" s="23">
        <f>IF(ISNA(VLOOKUP(tblPointScore[[#This Row],[Name / Club]],tblGlbn_Div1[Name / Club],1,FALSE)),IF(ISNA(VLOOKUP(tblPointScore[[#This Row],[Name / Club]],tblGlbn_Div2[Name / Club],1,FALSE)),0,3),3)</f>
        <v>0</v>
      </c>
      <c r="H108" s="23">
        <f>IF(ISNA(VLOOKUP(tblPointScore[[#This Row],[Name / Club]],tblIll_Div1[[Name / Club]:[Points]],5,FALSE)),0,VLOOKUP(tblPointScore[[#This Row],[Name / Club]],tblIll_Div1[[Name / Club]:[Points]],5,FALSE))</f>
        <v>0</v>
      </c>
      <c r="I108" s="23">
        <f>IF(ISNA(VLOOKUP(tblPointScore[[#This Row],[Name / Club]],tblIll_Div2[[Name / Club]:[Points]],5,FALSE)),0,VLOOKUP(tblPointScore[[#This Row],[Name / Club]],tblIll_Div2[[Name / Club]:[Points]],5,FALSE))</f>
        <v>0</v>
      </c>
      <c r="J108" s="23">
        <f>IF(ISNA(VLOOKUP(tblPointScore[[#This Row],[Name / Club]],tblIll_Div1[Name / Club],1,FALSE)),IF(ISNA(VLOOKUP(tblPointScore[[#This Row],[Name / Club]],tblIll_Div2[Name / Club],1,FALSE)),0,3),3)</f>
        <v>0</v>
      </c>
      <c r="K108" s="23">
        <f>IF(ISNA(VLOOKUP(tblPointScore[[#This Row],[Name / Club]],tblMac_Div1A[[Name / Club]:[Points]],5,FALSE)),0,VLOOKUP(tblPointScore[[#This Row],[Name / Club]],tblMac_Div1A[[Name / Club]:[Points]],5,FALSE))</f>
        <v>0</v>
      </c>
      <c r="L108" s="23">
        <f>IF(ISNA(VLOOKUP(tblPointScore[[#This Row],[Name / Club]],tblMac_Div1B[[Name / Club]:[Points]],5,FALSE)),0,VLOOKUP(tblPointScore[[#This Row],[Name / Club]],tblMac_Div1B[[Name / Club]:[Points]],5,FALSE))</f>
        <v>0</v>
      </c>
      <c r="M108" s="23">
        <f ca="1">IF(ISNA(VLOOKUP(tblPointScore[[#This Row],[Name / Club]],tblMac_Div2A[[Name / Club]:[Points]],5,FALSE)),0,VLOOKUP(tblPointScore[[#This Row],[Name / Club]],tblMac_Div2A[[Name / Club]:[Points]],5,FALSE))</f>
        <v>0</v>
      </c>
      <c r="N108" s="23">
        <f>IF(ISNA(VLOOKUP(tblPointScore[[#This Row],[Name / Club]],tblMac_Div2B[[Name / Club]:[Points]],5,FALSE)),0,VLOOKUP(tblPointScore[[#This Row],[Name / Club]],tblMac_Div2B[[Name / Club]:[Points]],5,FALSE))</f>
        <v>0</v>
      </c>
      <c r="O108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3</v>
      </c>
      <c r="P108" s="23">
        <f>IF(ISNA(VLOOKUP(tblPointScore[[#This Row],[Name / Club]],tblNow_Div1A[[Name / Club]:[Points]],5,FALSE)),0,VLOOKUP(tblPointScore[[#This Row],[Name / Club]],tblNow_Div1A[[Name / Club]:[Points]],5,FALSE))</f>
        <v>0</v>
      </c>
      <c r="Q108" s="23">
        <f>IF(ISNA(VLOOKUP(tblPointScore[[#This Row],[Name / Club]],tblNow_Div1B[[Name / Club]:[Points]],5,FALSE)),0,VLOOKUP(tblPointScore[[#This Row],[Name / Club]],tblNow_Div1B[[Name / Club]:[Points]],5,FALSE))</f>
        <v>0</v>
      </c>
      <c r="R108" s="23">
        <f>IF(ISNA(VLOOKUP(tblPointScore[[#This Row],[Name / Club]],tblNow_Div2A[[Name / Club]:[Points]],5,FALSE)),0,VLOOKUP(tblPointScore[[#This Row],[Name / Club]],tblNow_Div2A[[Name / Club]:[Points]],5,FALSE))</f>
        <v>0</v>
      </c>
      <c r="S108" s="23">
        <f>IF(ISNA(VLOOKUP(tblPointScore[[#This Row],[Name / Club]],tblNow_Div2B[[Name / Club]:[Points]],5,FALSE)),0,VLOOKUP(tblPointScore[[#This Row],[Name / Club]],tblNow_Div2B[[Name / Club]:[Points]],5,FALSE))</f>
        <v>0</v>
      </c>
      <c r="T108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08" s="23">
        <f>IF(ISNA(VLOOKUP(tblPointScore[[#This Row],[Name / Club]],tblSthn_Div1[[Name / Club]:[Points]],5,FALSE)),0,VLOOKUP(tblPointScore[[#This Row],[Name / Club]],tblSthn_Div1[[Name / Club]:[Points]],5,FALSE))</f>
        <v>0</v>
      </c>
      <c r="V108" s="23">
        <f>IF(ISNA(VLOOKUP(tblPointScore[[#This Row],[Name / Club]],tblSthn_Div2[[Name / Club]:[Points]],5,FALSE)),0,VLOOKUP(tblPointScore[[#This Row],[Name / Club]],tblSthn_Div2[[Name / Club]:[Points]],5,FALSE))</f>
        <v>0</v>
      </c>
      <c r="W108" s="23">
        <f>IF(ISNA(VLOOKUP(tblPointScore[[#This Row],[Name / Club]],tblSthn_Div1[Name / Club],1,FALSE)),IF(ISNA(VLOOKUP(tblPointScore[[#This Row],[Name / Club]],tblSthn_Div2[Name / Club],1,FALSE)),0,3),3)</f>
        <v>0</v>
      </c>
      <c r="X108" s="23">
        <f ca="1">SUM(tblPointScore[[#This Row],[Glbn Div 1]:[Sth H Pts]])</f>
        <v>3</v>
      </c>
      <c r="Y108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08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08" s="44" t="str">
        <f ca="1">IF(AND(tblPointScore[[#This Row],[Div 1 Pts]]&gt;0,tblPointScore[[#This Row],[Div 2 Pts]]&gt;0),"Y","N")</f>
        <v>N</v>
      </c>
      <c r="AB108" s="45" t="str">
        <f>IF(AND(tblPointScore[[#This Row],[Mac Div 1 A]]&gt;0,tblPointScore[[#This Row],[Mac Div 1 B]]&gt;0),"Y","N")</f>
        <v>N</v>
      </c>
      <c r="AC108" s="45" t="str">
        <f ca="1">IF(AND(tblPointScore[[#This Row],[Mac Div 2 A]]&gt;0,tblPointScore[[#This Row],[Mac Div 2 B]]&gt;0),"Y","N")</f>
        <v>N</v>
      </c>
      <c r="AD108" s="45" t="str">
        <f>IF(AND(tblPointScore[[#This Row],[Now Div 1 A]]&gt;0,tblPointScore[[#This Row],[Now Div 1 B]]&gt;0),"Y","N")</f>
        <v>N</v>
      </c>
      <c r="AE108" s="45" t="str">
        <f>IF(AND(tblPointScore[[#This Row],[Now Div 2 A]]&gt;0,tblPointScore[[#This Row],[Now Div 2 B]]&gt;0),"Y","N")</f>
        <v>N</v>
      </c>
      <c r="AF108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09" spans="1:32">
      <c r="A109" s="1">
        <f ca="1">CELL("row", A108)-1</f>
        <v>107</v>
      </c>
      <c r="B109" s="7" t="s">
        <v>397</v>
      </c>
      <c r="C109" s="7" t="s">
        <v>682</v>
      </c>
      <c r="D109" s="4" t="str">
        <f>CONCATENATE(tblPointScore[[#This Row],[Name]]," - ",tblPointScore[[#This Row],[Club]])</f>
        <v>Taylor Aaron - CCC</v>
      </c>
      <c r="E109" s="1">
        <f>IF(ISNA(VLOOKUP(tblPointScore[[#This Row],[Name / Club]],tblGlbn_Div1[[Name / Club]:[Points]],5,FALSE)),0,VLOOKUP(tblPointScore[[#This Row],[Name / Club]],tblGlbn_Div1[[Name / Club]:[Points]],5,FALSE))</f>
        <v>0</v>
      </c>
      <c r="F109" s="9">
        <f>IF(ISNA(VLOOKUP(tblPointScore[[#This Row],[Name / Club]],tblGlbn_Div2[[Name / Club]:[Points]],5,FALSE)),0,VLOOKUP(tblPointScore[[#This Row],[Name / Club]],tblGlbn_Div2[[Name / Club]:[Points]],5,FALSE))</f>
        <v>0</v>
      </c>
      <c r="G109" s="9">
        <f>IF(ISNA(VLOOKUP(tblPointScore[[#This Row],[Name / Club]],tblGlbn_Div1[Name / Club],1,FALSE)),IF(ISNA(VLOOKUP(tblPointScore[[#This Row],[Name / Club]],tblGlbn_Div2[Name / Club],1,FALSE)),0,3),3)</f>
        <v>0</v>
      </c>
      <c r="H109" s="1">
        <f ca="1">IF(ISNA(VLOOKUP(tblPointScore[[#This Row],[Name / Club]],tblIll_Div1[[Name / Club]:[Points]],5,FALSE)),0,VLOOKUP(tblPointScore[[#This Row],[Name / Club]],tblIll_Div1[[Name / Club]:[Points]],5,FALSE))</f>
        <v>0</v>
      </c>
      <c r="I109" s="1">
        <f>IF(ISNA(VLOOKUP(tblPointScore[[#This Row],[Name / Club]],tblIll_Div2[[Name / Club]:[Points]],5,FALSE)),0,VLOOKUP(tblPointScore[[#This Row],[Name / Club]],tblIll_Div2[[Name / Club]:[Points]],5,FALSE))</f>
        <v>0</v>
      </c>
      <c r="J109" s="1">
        <f>IF(ISNA(VLOOKUP(tblPointScore[[#This Row],[Name / Club]],tblIll_Div1[Name / Club],1,FALSE)),IF(ISNA(VLOOKUP(tblPointScore[[#This Row],[Name / Club]],tblIll_Div2[Name / Club],1,FALSE)),0,3),3)</f>
        <v>3</v>
      </c>
      <c r="K109" s="1">
        <f>IF(ISNA(VLOOKUP(tblPointScore[[#This Row],[Name / Club]],tblMac_Div1A[[Name / Club]:[Points]],5,FALSE)),0,VLOOKUP(tblPointScore[[#This Row],[Name / Club]],tblMac_Div1A[[Name / Club]:[Points]],5,FALSE))</f>
        <v>0</v>
      </c>
      <c r="L109" s="1">
        <f>IF(ISNA(VLOOKUP(tblPointScore[[#This Row],[Name / Club]],tblMac_Div1B[[Name / Club]:[Points]],5,FALSE)),0,VLOOKUP(tblPointScore[[#This Row],[Name / Club]],tblMac_Div1B[[Name / Club]:[Points]],5,FALSE))</f>
        <v>0</v>
      </c>
      <c r="M109" s="1">
        <f>IF(ISNA(VLOOKUP(tblPointScore[[#This Row],[Name / Club]],tblMac_Div2A[[Name / Club]:[Points]],5,FALSE)),0,VLOOKUP(tblPointScore[[#This Row],[Name / Club]],tblMac_Div2A[[Name / Club]:[Points]],5,FALSE))</f>
        <v>0</v>
      </c>
      <c r="N109" s="1">
        <f>IF(ISNA(VLOOKUP(tblPointScore[[#This Row],[Name / Club]],tblMac_Div2B[[Name / Club]:[Points]],5,FALSE)),0,VLOOKUP(tblPointScore[[#This Row],[Name / Club]],tblMac_Div2B[[Name / Club]:[Points]],5,FALSE))</f>
        <v>0</v>
      </c>
      <c r="O10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09" s="1">
        <f>IF(ISNA(VLOOKUP(tblPointScore[[#This Row],[Name / Club]],tblNow_Div1A[[Name / Club]:[Points]],5,FALSE)),0,VLOOKUP(tblPointScore[[#This Row],[Name / Club]],tblNow_Div1A[[Name / Club]:[Points]],5,FALSE))</f>
        <v>0</v>
      </c>
      <c r="Q109" s="1">
        <f>IF(ISNA(VLOOKUP(tblPointScore[[#This Row],[Name / Club]],tblNow_Div1B[[Name / Club]:[Points]],5,FALSE)),0,VLOOKUP(tblPointScore[[#This Row],[Name / Club]],tblNow_Div1B[[Name / Club]:[Points]],5,FALSE))</f>
        <v>0</v>
      </c>
      <c r="R109" s="1">
        <f>IF(ISNA(VLOOKUP(tblPointScore[[#This Row],[Name / Club]],tblNow_Div2A[[Name / Club]:[Points]],5,FALSE)),0,VLOOKUP(tblPointScore[[#This Row],[Name / Club]],tblNow_Div2A[[Name / Club]:[Points]],5,FALSE))</f>
        <v>0</v>
      </c>
      <c r="S109" s="1">
        <f>IF(ISNA(VLOOKUP(tblPointScore[[#This Row],[Name / Club]],tblNow_Div2B[[Name / Club]:[Points]],5,FALSE)),0,VLOOKUP(tblPointScore[[#This Row],[Name / Club]],tblNow_Div2B[[Name / Club]:[Points]],5,FALSE))</f>
        <v>0</v>
      </c>
      <c r="T10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09" s="1">
        <f>IF(ISNA(VLOOKUP(tblPointScore[[#This Row],[Name / Club]],tblSthn_Div1[[Name / Club]:[Points]],5,FALSE)),0,VLOOKUP(tblPointScore[[#This Row],[Name / Club]],tblSthn_Div1[[Name / Club]:[Points]],5,FALSE))</f>
        <v>0</v>
      </c>
      <c r="V109" s="1">
        <f>IF(ISNA(VLOOKUP(tblPointScore[[#This Row],[Name / Club]],tblSthn_Div2[[Name / Club]:[Points]],5,FALSE)),0,VLOOKUP(tblPointScore[[#This Row],[Name / Club]],tblSthn_Div2[[Name / Club]:[Points]],5,FALSE))</f>
        <v>0</v>
      </c>
      <c r="W109" s="1">
        <f>IF(ISNA(VLOOKUP(tblPointScore[[#This Row],[Name / Club]],tblSthn_Div1[Name / Club],1,FALSE)),IF(ISNA(VLOOKUP(tblPointScore[[#This Row],[Name / Club]],tblSthn_Div2[Name / Club],1,FALSE)),0,3),3)</f>
        <v>0</v>
      </c>
      <c r="X109" s="9">
        <f ca="1">SUM(tblPointScore[[#This Row],[Glbn Div 1]:[Sth H Pts]])</f>
        <v>3</v>
      </c>
      <c r="Y109" s="9">
        <f ca="1"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0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09" s="38" t="str">
        <f ca="1">IF(AND(tblPointScore[[#This Row],[Div 1 Pts]]&gt;0,tblPointScore[[#This Row],[Div 2 Pts]]&gt;0),"Y","N")</f>
        <v>N</v>
      </c>
      <c r="AB109" s="35" t="str">
        <f>IF(AND(tblPointScore[[#This Row],[Mac Div 1 A]]&gt;0,tblPointScore[[#This Row],[Mac Div 1 B]]&gt;0),"Y","N")</f>
        <v>N</v>
      </c>
      <c r="AC109" s="35" t="str">
        <f>IF(AND(tblPointScore[[#This Row],[Mac Div 2 A]]&gt;0,tblPointScore[[#This Row],[Mac Div 2 B]]&gt;0),"Y","N")</f>
        <v>N</v>
      </c>
      <c r="AD109" s="35" t="str">
        <f>IF(AND(tblPointScore[[#This Row],[Now Div 1 A]]&gt;0,tblPointScore[[#This Row],[Now Div 1 B]]&gt;0),"Y","N")</f>
        <v>N</v>
      </c>
      <c r="AE109" s="35" t="str">
        <f>IF(AND(tblPointScore[[#This Row],[Now Div 2 A]]&gt;0,tblPointScore[[#This Row],[Now Div 2 B]]&gt;0),"Y","N")</f>
        <v>N</v>
      </c>
      <c r="AF109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10" spans="1:32">
      <c r="A110" s="20">
        <f ca="1">CELL("row", A109)-1</f>
        <v>108</v>
      </c>
      <c r="B110" s="43" t="s">
        <v>710</v>
      </c>
      <c r="C110" s="43" t="s">
        <v>685</v>
      </c>
      <c r="D110" s="22" t="str">
        <f>CONCATENATE(tblPointScore[[#This Row],[Name]]," - ",tblPointScore[[#This Row],[Club]])</f>
        <v>Vanderstok Joanne - ICC</v>
      </c>
      <c r="E110" s="23">
        <f>IF(ISNA(VLOOKUP(tblPointScore[[#This Row],[Name / Club]],tblGlbn_Div1[[Name / Club]:[Points]],5,FALSE)),0,VLOOKUP(tblPointScore[[#This Row],[Name / Club]],tblGlbn_Div1[[Name / Club]:[Points]],5,FALSE))</f>
        <v>0</v>
      </c>
      <c r="F110" s="23">
        <f>IF(ISNA(VLOOKUP(tblPointScore[[#This Row],[Name / Club]],tblGlbn_Div2[[Name / Club]:[Points]],5,FALSE)),0,VLOOKUP(tblPointScore[[#This Row],[Name / Club]],tblGlbn_Div2[[Name / Club]:[Points]],5,FALSE))</f>
        <v>0</v>
      </c>
      <c r="G110" s="23">
        <f>IF(ISNA(VLOOKUP(tblPointScore[[#This Row],[Name / Club]],tblGlbn_Div1[Name / Club],1,FALSE)),IF(ISNA(VLOOKUP(tblPointScore[[#This Row],[Name / Club]],tblGlbn_Div2[Name / Club],1,FALSE)),0,3),3)</f>
        <v>0</v>
      </c>
      <c r="H110" s="23">
        <f>IF(ISNA(VLOOKUP(tblPointScore[[#This Row],[Name / Club]],tblIll_Div1[[Name / Club]:[Points]],5,FALSE)),0,VLOOKUP(tblPointScore[[#This Row],[Name / Club]],tblIll_Div1[[Name / Club]:[Points]],5,FALSE))</f>
        <v>0</v>
      </c>
      <c r="I110" s="23">
        <f ca="1">IF(ISNA(VLOOKUP(tblPointScore[[#This Row],[Name / Club]],tblIll_Div2[[Name / Club]:[Points]],5,FALSE)),0,VLOOKUP(tblPointScore[[#This Row],[Name / Club]],tblIll_Div2[[Name / Club]:[Points]],5,FALSE))</f>
        <v>0</v>
      </c>
      <c r="J110" s="23">
        <f>IF(ISNA(VLOOKUP(tblPointScore[[#This Row],[Name / Club]],tblIll_Div1[Name / Club],1,FALSE)),IF(ISNA(VLOOKUP(tblPointScore[[#This Row],[Name / Club]],tblIll_Div2[Name / Club],1,FALSE)),0,3),3)</f>
        <v>3</v>
      </c>
      <c r="K110" s="23">
        <f>IF(ISNA(VLOOKUP(tblPointScore[[#This Row],[Name / Club]],tblMac_Div1A[[Name / Club]:[Points]],5,FALSE)),0,VLOOKUP(tblPointScore[[#This Row],[Name / Club]],tblMac_Div1A[[Name / Club]:[Points]],5,FALSE))</f>
        <v>0</v>
      </c>
      <c r="L110" s="23">
        <f>IF(ISNA(VLOOKUP(tblPointScore[[#This Row],[Name / Club]],tblMac_Div1B[[Name / Club]:[Points]],5,FALSE)),0,VLOOKUP(tblPointScore[[#This Row],[Name / Club]],tblMac_Div1B[[Name / Club]:[Points]],5,FALSE))</f>
        <v>0</v>
      </c>
      <c r="M110" s="23">
        <f>IF(ISNA(VLOOKUP(tblPointScore[[#This Row],[Name / Club]],tblMac_Div2A[[Name / Club]:[Points]],5,FALSE)),0,VLOOKUP(tblPointScore[[#This Row],[Name / Club]],tblMac_Div2A[[Name / Club]:[Points]],5,FALSE))</f>
        <v>0</v>
      </c>
      <c r="N110" s="23">
        <f>IF(ISNA(VLOOKUP(tblPointScore[[#This Row],[Name / Club]],tblMac_Div2B[[Name / Club]:[Points]],5,FALSE)),0,VLOOKUP(tblPointScore[[#This Row],[Name / Club]],tblMac_Div2B[[Name / Club]:[Points]],5,FALSE))</f>
        <v>0</v>
      </c>
      <c r="O110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10" s="23">
        <f>IF(ISNA(VLOOKUP(tblPointScore[[#This Row],[Name / Club]],tblNow_Div1A[[Name / Club]:[Points]],5,FALSE)),0,VLOOKUP(tblPointScore[[#This Row],[Name / Club]],tblNow_Div1A[[Name / Club]:[Points]],5,FALSE))</f>
        <v>0</v>
      </c>
      <c r="Q110" s="23">
        <f>IF(ISNA(VLOOKUP(tblPointScore[[#This Row],[Name / Club]],tblNow_Div1B[[Name / Club]:[Points]],5,FALSE)),0,VLOOKUP(tblPointScore[[#This Row],[Name / Club]],tblNow_Div1B[[Name / Club]:[Points]],5,FALSE))</f>
        <v>0</v>
      </c>
      <c r="R110" s="23">
        <f>IF(ISNA(VLOOKUP(tblPointScore[[#This Row],[Name / Club]],tblNow_Div2A[[Name / Club]:[Points]],5,FALSE)),0,VLOOKUP(tblPointScore[[#This Row],[Name / Club]],tblNow_Div2A[[Name / Club]:[Points]],5,FALSE))</f>
        <v>0</v>
      </c>
      <c r="S110" s="23">
        <f>IF(ISNA(VLOOKUP(tblPointScore[[#This Row],[Name / Club]],tblNow_Div2B[[Name / Club]:[Points]],5,FALSE)),0,VLOOKUP(tblPointScore[[#This Row],[Name / Club]],tblNow_Div2B[[Name / Club]:[Points]],5,FALSE))</f>
        <v>0</v>
      </c>
      <c r="T110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10" s="23">
        <f>IF(ISNA(VLOOKUP(tblPointScore[[#This Row],[Name / Club]],tblSthn_Div1[[Name / Club]:[Points]],5,FALSE)),0,VLOOKUP(tblPointScore[[#This Row],[Name / Club]],tblSthn_Div1[[Name / Club]:[Points]],5,FALSE))</f>
        <v>0</v>
      </c>
      <c r="V110" s="23">
        <f>IF(ISNA(VLOOKUP(tblPointScore[[#This Row],[Name / Club]],tblSthn_Div2[[Name / Club]:[Points]],5,FALSE)),0,VLOOKUP(tblPointScore[[#This Row],[Name / Club]],tblSthn_Div2[[Name / Club]:[Points]],5,FALSE))</f>
        <v>0</v>
      </c>
      <c r="W110" s="23">
        <f>IF(ISNA(VLOOKUP(tblPointScore[[#This Row],[Name / Club]],tblSthn_Div1[Name / Club],1,FALSE)),IF(ISNA(VLOOKUP(tblPointScore[[#This Row],[Name / Club]],tblSthn_Div2[Name / Club],1,FALSE)),0,3),3)</f>
        <v>0</v>
      </c>
      <c r="X110" s="23">
        <f ca="1">SUM(tblPointScore[[#This Row],[Glbn Div 1]:[Sth H Pts]])</f>
        <v>3</v>
      </c>
      <c r="Y110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10" s="23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10" s="44" t="str">
        <f ca="1">IF(AND(tblPointScore[[#This Row],[Div 1 Pts]]&gt;0,tblPointScore[[#This Row],[Div 2 Pts]]&gt;0),"Y","N")</f>
        <v>N</v>
      </c>
      <c r="AB110" s="45" t="str">
        <f>IF(AND(tblPointScore[[#This Row],[Mac Div 1 A]]&gt;0,tblPointScore[[#This Row],[Mac Div 1 B]]&gt;0),"Y","N")</f>
        <v>N</v>
      </c>
      <c r="AC110" s="45" t="str">
        <f>IF(AND(tblPointScore[[#This Row],[Mac Div 2 A]]&gt;0,tblPointScore[[#This Row],[Mac Div 2 B]]&gt;0),"Y","N")</f>
        <v>N</v>
      </c>
      <c r="AD110" s="45" t="str">
        <f>IF(AND(tblPointScore[[#This Row],[Now Div 1 A]]&gt;0,tblPointScore[[#This Row],[Now Div 1 B]]&gt;0),"Y","N")</f>
        <v>N</v>
      </c>
      <c r="AE110" s="45" t="str">
        <f>IF(AND(tblPointScore[[#This Row],[Now Div 2 A]]&gt;0,tblPointScore[[#This Row],[Now Div 2 B]]&gt;0),"Y","N")</f>
        <v>N</v>
      </c>
      <c r="AF110" s="23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11" spans="1:32">
      <c r="A111" s="1">
        <f ca="1">CELL("row", A110)-1</f>
        <v>109</v>
      </c>
      <c r="B111" s="7" t="s">
        <v>327</v>
      </c>
      <c r="C111" s="7" t="s">
        <v>685</v>
      </c>
      <c r="D111" s="4" t="str">
        <f>CONCATENATE(tblPointScore[[#This Row],[Name]]," - ",tblPointScore[[#This Row],[Club]])</f>
        <v>Vaughan Floyd Jeff - ICC</v>
      </c>
      <c r="E111" s="1">
        <f>IF(ISNA(VLOOKUP(tblPointScore[[#This Row],[Name / Club]],tblGlbn_Div1[[Name / Club]:[Points]],5,FALSE)),0,VLOOKUP(tblPointScore[[#This Row],[Name / Club]],tblGlbn_Div1[[Name / Club]:[Points]],5,FALSE))</f>
        <v>0</v>
      </c>
      <c r="F111" s="1">
        <f>IF(ISNA(VLOOKUP(tblPointScore[[#This Row],[Name / Club]],tblGlbn_Div2[[Name / Club]:[Points]],5,FALSE)),0,VLOOKUP(tblPointScore[[#This Row],[Name / Club]],tblGlbn_Div2[[Name / Club]:[Points]],5,FALSE))</f>
        <v>0</v>
      </c>
      <c r="G111" s="1">
        <f>IF(ISNA(VLOOKUP(tblPointScore[[#This Row],[Name / Club]],tblGlbn_Div1[Name / Club],1,FALSE)),IF(ISNA(VLOOKUP(tblPointScore[[#This Row],[Name / Club]],tblGlbn_Div2[Name / Club],1,FALSE)),0,3),3)</f>
        <v>0</v>
      </c>
      <c r="H111" s="1">
        <f>IF(ISNA(VLOOKUP(tblPointScore[[#This Row],[Name / Club]],tblIll_Div1[[Name / Club]:[Points]],5,FALSE)),0,VLOOKUP(tblPointScore[[#This Row],[Name / Club]],tblIll_Div1[[Name / Club]:[Points]],5,FALSE))</f>
        <v>0</v>
      </c>
      <c r="I111" s="1">
        <f ca="1">IF(ISNA(VLOOKUP(tblPointScore[[#This Row],[Name / Club]],tblIll_Div2[[Name / Club]:[Points]],5,FALSE)),0,VLOOKUP(tblPointScore[[#This Row],[Name / Club]],tblIll_Div2[[Name / Club]:[Points]],5,FALSE))</f>
        <v>0</v>
      </c>
      <c r="J111" s="1">
        <f>IF(ISNA(VLOOKUP(tblPointScore[[#This Row],[Name / Club]],tblIll_Div1[Name / Club],1,FALSE)),IF(ISNA(VLOOKUP(tblPointScore[[#This Row],[Name / Club]],tblIll_Div2[Name / Club],1,FALSE)),0,3),3)</f>
        <v>3</v>
      </c>
      <c r="K111" s="1">
        <f>IF(ISNA(VLOOKUP(tblPointScore[[#This Row],[Name / Club]],tblMac_Div1A[[Name / Club]:[Points]],5,FALSE)),0,VLOOKUP(tblPointScore[[#This Row],[Name / Club]],tblMac_Div1A[[Name / Club]:[Points]],5,FALSE))</f>
        <v>0</v>
      </c>
      <c r="L111" s="1">
        <f>IF(ISNA(VLOOKUP(tblPointScore[[#This Row],[Name / Club]],tblMac_Div1B[[Name / Club]:[Points]],5,FALSE)),0,VLOOKUP(tblPointScore[[#This Row],[Name / Club]],tblMac_Div1B[[Name / Club]:[Points]],5,FALSE))</f>
        <v>0</v>
      </c>
      <c r="M111" s="1">
        <f>IF(ISNA(VLOOKUP(tblPointScore[[#This Row],[Name / Club]],tblMac_Div2A[[Name / Club]:[Points]],5,FALSE)),0,VLOOKUP(tblPointScore[[#This Row],[Name / Club]],tblMac_Div2A[[Name / Club]:[Points]],5,FALSE))</f>
        <v>0</v>
      </c>
      <c r="N111" s="1">
        <f>IF(ISNA(VLOOKUP(tblPointScore[[#This Row],[Name / Club]],tblMac_Div2B[[Name / Club]:[Points]],5,FALSE)),0,VLOOKUP(tblPointScore[[#This Row],[Name / Club]],tblMac_Div2B[[Name / Club]:[Points]],5,FALSE))</f>
        <v>0</v>
      </c>
      <c r="O11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11" s="1">
        <f>IF(ISNA(VLOOKUP(tblPointScore[[#This Row],[Name / Club]],tblNow_Div1A[[Name / Club]:[Points]],5,FALSE)),0,VLOOKUP(tblPointScore[[#This Row],[Name / Club]],tblNow_Div1A[[Name / Club]:[Points]],5,FALSE))</f>
        <v>0</v>
      </c>
      <c r="Q111" s="1">
        <f>IF(ISNA(VLOOKUP(tblPointScore[[#This Row],[Name / Club]],tblNow_Div1B[[Name / Club]:[Points]],5,FALSE)),0,VLOOKUP(tblPointScore[[#This Row],[Name / Club]],tblNow_Div1B[[Name / Club]:[Points]],5,FALSE))</f>
        <v>0</v>
      </c>
      <c r="R111" s="1">
        <f>IF(ISNA(VLOOKUP(tblPointScore[[#This Row],[Name / Club]],tblNow_Div2A[[Name / Club]:[Points]],5,FALSE)),0,VLOOKUP(tblPointScore[[#This Row],[Name / Club]],tblNow_Div2A[[Name / Club]:[Points]],5,FALSE))</f>
        <v>0</v>
      </c>
      <c r="S111" s="1">
        <f>IF(ISNA(VLOOKUP(tblPointScore[[#This Row],[Name / Club]],tblNow_Div2B[[Name / Club]:[Points]],5,FALSE)),0,VLOOKUP(tblPointScore[[#This Row],[Name / Club]],tblNow_Div2B[[Name / Club]:[Points]],5,FALSE))</f>
        <v>0</v>
      </c>
      <c r="T11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11" s="1">
        <f>IF(ISNA(VLOOKUP(tblPointScore[[#This Row],[Name / Club]],tblSthn_Div1[[Name / Club]:[Points]],5,FALSE)),0,VLOOKUP(tblPointScore[[#This Row],[Name / Club]],tblSthn_Div1[[Name / Club]:[Points]],5,FALSE))</f>
        <v>0</v>
      </c>
      <c r="V111" s="1">
        <f>IF(ISNA(VLOOKUP(tblPointScore[[#This Row],[Name / Club]],tblSthn_Div2[[Name / Club]:[Points]],5,FALSE)),0,VLOOKUP(tblPointScore[[#This Row],[Name / Club]],tblSthn_Div2[[Name / Club]:[Points]],5,FALSE))</f>
        <v>0</v>
      </c>
      <c r="W111" s="1">
        <f>IF(ISNA(VLOOKUP(tblPointScore[[#This Row],[Name / Club]],tblSthn_Div1[Name / Club],1,FALSE)),IF(ISNA(VLOOKUP(tblPointScore[[#This Row],[Name / Club]],tblSthn_Div2[Name / Club],1,FALSE)),0,3),3)</f>
        <v>0</v>
      </c>
      <c r="X111" s="1">
        <f ca="1">SUM(tblPointScore[[#This Row],[Glbn Div 1]:[Sth H Pts]])</f>
        <v>3</v>
      </c>
      <c r="Y11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11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11" s="38" t="str">
        <f ca="1">IF(AND(tblPointScore[[#This Row],[Div 1 Pts]]&gt;0,tblPointScore[[#This Row],[Div 2 Pts]]&gt;0),"Y","N")</f>
        <v>N</v>
      </c>
      <c r="AB111" s="35" t="str">
        <f>IF(AND(tblPointScore[[#This Row],[Mac Div 1 A]]&gt;0,tblPointScore[[#This Row],[Mac Div 1 B]]&gt;0),"Y","N")</f>
        <v>N</v>
      </c>
      <c r="AC111" s="35" t="str">
        <f>IF(AND(tblPointScore[[#This Row],[Mac Div 2 A]]&gt;0,tblPointScore[[#This Row],[Mac Div 2 B]]&gt;0),"Y","N")</f>
        <v>N</v>
      </c>
      <c r="AD111" s="35" t="str">
        <f>IF(AND(tblPointScore[[#This Row],[Now Div 1 A]]&gt;0,tblPointScore[[#This Row],[Now Div 1 B]]&gt;0),"Y","N")</f>
        <v>N</v>
      </c>
      <c r="AE111" s="35" t="str">
        <f>IF(AND(tblPointScore[[#This Row],[Now Div 2 A]]&gt;0,tblPointScore[[#This Row],[Now Div 2 B]]&gt;0),"Y","N")</f>
        <v>N</v>
      </c>
      <c r="AF111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12" spans="1:32">
      <c r="A112" s="1">
        <f ca="1">CELL("row", A111)-1</f>
        <v>110</v>
      </c>
      <c r="B112" s="7" t="s">
        <v>541</v>
      </c>
      <c r="C112" s="7" t="s">
        <v>684</v>
      </c>
      <c r="D112" s="4" t="str">
        <f>CONCATENATE(tblPointScore[[#This Row],[Name]]," - ",tblPointScore[[#This Row],[Club]])</f>
        <v>Wakeford Henry - NVC</v>
      </c>
      <c r="E112" s="1">
        <f>IF(ISNA(VLOOKUP(tblPointScore[[#This Row],[Name / Club]],tblGlbn_Div1[[Name / Club]:[Points]],5,FALSE)),0,VLOOKUP(tblPointScore[[#This Row],[Name / Club]],tblGlbn_Div1[[Name / Club]:[Points]],5,FALSE))</f>
        <v>0</v>
      </c>
      <c r="F112" s="9">
        <f ca="1">IF(ISNA(VLOOKUP(tblPointScore[[#This Row],[Name / Club]],tblGlbn_Div2[[Name / Club]:[Points]],5,FALSE)),0,VLOOKUP(tblPointScore[[#This Row],[Name / Club]],tblGlbn_Div2[[Name / Club]:[Points]],5,FALSE))</f>
        <v>0</v>
      </c>
      <c r="G112" s="9">
        <f>IF(ISNA(VLOOKUP(tblPointScore[[#This Row],[Name / Club]],tblGlbn_Div1[Name / Club],1,FALSE)),IF(ISNA(VLOOKUP(tblPointScore[[#This Row],[Name / Club]],tblGlbn_Div2[Name / Club],1,FALSE)),0,3),3)</f>
        <v>3</v>
      </c>
      <c r="H112" s="1">
        <f>IF(ISNA(VLOOKUP(tblPointScore[[#This Row],[Name / Club]],tblIll_Div1[[Name / Club]:[Points]],5,FALSE)),0,VLOOKUP(tblPointScore[[#This Row],[Name / Club]],tblIll_Div1[[Name / Club]:[Points]],5,FALSE))</f>
        <v>0</v>
      </c>
      <c r="I112" s="1">
        <f>IF(ISNA(VLOOKUP(tblPointScore[[#This Row],[Name / Club]],tblIll_Div2[[Name / Club]:[Points]],5,FALSE)),0,VLOOKUP(tblPointScore[[#This Row],[Name / Club]],tblIll_Div2[[Name / Club]:[Points]],5,FALSE))</f>
        <v>0</v>
      </c>
      <c r="J112" s="1">
        <f>IF(ISNA(VLOOKUP(tblPointScore[[#This Row],[Name / Club]],tblIll_Div1[Name / Club],1,FALSE)),IF(ISNA(VLOOKUP(tblPointScore[[#This Row],[Name / Club]],tblIll_Div2[Name / Club],1,FALSE)),0,3),3)</f>
        <v>0</v>
      </c>
      <c r="K112" s="1">
        <f>IF(ISNA(VLOOKUP(tblPointScore[[#This Row],[Name / Club]],tblMac_Div1A[[Name / Club]:[Points]],5,FALSE)),0,VLOOKUP(tblPointScore[[#This Row],[Name / Club]],tblMac_Div1A[[Name / Club]:[Points]],5,FALSE))</f>
        <v>0</v>
      </c>
      <c r="L112" s="1">
        <f>IF(ISNA(VLOOKUP(tblPointScore[[#This Row],[Name / Club]],tblMac_Div1B[[Name / Club]:[Points]],5,FALSE)),0,VLOOKUP(tblPointScore[[#This Row],[Name / Club]],tblMac_Div1B[[Name / Club]:[Points]],5,FALSE))</f>
        <v>0</v>
      </c>
      <c r="M112" s="1">
        <f>IF(ISNA(VLOOKUP(tblPointScore[[#This Row],[Name / Club]],tblMac_Div2A[[Name / Club]:[Points]],5,FALSE)),0,VLOOKUP(tblPointScore[[#This Row],[Name / Club]],tblMac_Div2A[[Name / Club]:[Points]],5,FALSE))</f>
        <v>0</v>
      </c>
      <c r="N112" s="1">
        <f>IF(ISNA(VLOOKUP(tblPointScore[[#This Row],[Name / Club]],tblMac_Div2B[[Name / Club]:[Points]],5,FALSE)),0,VLOOKUP(tblPointScore[[#This Row],[Name / Club]],tblMac_Div2B[[Name / Club]:[Points]],5,FALSE))</f>
        <v>0</v>
      </c>
      <c r="O11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12" s="1">
        <f>IF(ISNA(VLOOKUP(tblPointScore[[#This Row],[Name / Club]],tblNow_Div1A[[Name / Club]:[Points]],5,FALSE)),0,VLOOKUP(tblPointScore[[#This Row],[Name / Club]],tblNow_Div1A[[Name / Club]:[Points]],5,FALSE))</f>
        <v>0</v>
      </c>
      <c r="Q112" s="1">
        <f>IF(ISNA(VLOOKUP(tblPointScore[[#This Row],[Name / Club]],tblNow_Div1B[[Name / Club]:[Points]],5,FALSE)),0,VLOOKUP(tblPointScore[[#This Row],[Name / Club]],tblNow_Div1B[[Name / Club]:[Points]],5,FALSE))</f>
        <v>0</v>
      </c>
      <c r="R112" s="1">
        <f>IF(ISNA(VLOOKUP(tblPointScore[[#This Row],[Name / Club]],tblNow_Div2A[[Name / Club]:[Points]],5,FALSE)),0,VLOOKUP(tblPointScore[[#This Row],[Name / Club]],tblNow_Div2A[[Name / Club]:[Points]],5,FALSE))</f>
        <v>0</v>
      </c>
      <c r="S112" s="1">
        <f>IF(ISNA(VLOOKUP(tblPointScore[[#This Row],[Name / Club]],tblNow_Div2B[[Name / Club]:[Points]],5,FALSE)),0,VLOOKUP(tblPointScore[[#This Row],[Name / Club]],tblNow_Div2B[[Name / Club]:[Points]],5,FALSE))</f>
        <v>0</v>
      </c>
      <c r="T11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12" s="1">
        <f>IF(ISNA(VLOOKUP(tblPointScore[[#This Row],[Name / Club]],tblSthn_Div1[[Name / Club]:[Points]],5,FALSE)),0,VLOOKUP(tblPointScore[[#This Row],[Name / Club]],tblSthn_Div1[[Name / Club]:[Points]],5,FALSE))</f>
        <v>0</v>
      </c>
      <c r="V112" s="1">
        <f>IF(ISNA(VLOOKUP(tblPointScore[[#This Row],[Name / Club]],tblSthn_Div2[[Name / Club]:[Points]],5,FALSE)),0,VLOOKUP(tblPointScore[[#This Row],[Name / Club]],tblSthn_Div2[[Name / Club]:[Points]],5,FALSE))</f>
        <v>0</v>
      </c>
      <c r="W112" s="1">
        <f>IF(ISNA(VLOOKUP(tblPointScore[[#This Row],[Name / Club]],tblSthn_Div1[Name / Club],1,FALSE)),IF(ISNA(VLOOKUP(tblPointScore[[#This Row],[Name / Club]],tblSthn_Div2[Name / Club],1,FALSE)),0,3),3)</f>
        <v>0</v>
      </c>
      <c r="X112" s="9">
        <f ca="1">SUM(tblPointScore[[#This Row],[Glbn Div 1]:[Sth H Pts]])</f>
        <v>3</v>
      </c>
      <c r="Y11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12" s="9">
        <f ca="1"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12" s="38" t="str">
        <f ca="1">IF(AND(tblPointScore[[#This Row],[Div 1 Pts]]&gt;0,tblPointScore[[#This Row],[Div 2 Pts]]&gt;0),"Y","N")</f>
        <v>N</v>
      </c>
      <c r="AB112" s="35" t="str">
        <f>IF(AND(tblPointScore[[#This Row],[Mac Div 1 A]]&gt;0,tblPointScore[[#This Row],[Mac Div 1 B]]&gt;0),"Y","N")</f>
        <v>N</v>
      </c>
      <c r="AC112" s="35" t="str">
        <f>IF(AND(tblPointScore[[#This Row],[Mac Div 2 A]]&gt;0,tblPointScore[[#This Row],[Mac Div 2 B]]&gt;0),"Y","N")</f>
        <v>N</v>
      </c>
      <c r="AD112" s="35" t="str">
        <f>IF(AND(tblPointScore[[#This Row],[Now Div 1 A]]&gt;0,tblPointScore[[#This Row],[Now Div 1 B]]&gt;0),"Y","N")</f>
        <v>N</v>
      </c>
      <c r="AE112" s="35" t="str">
        <f>IF(AND(tblPointScore[[#This Row],[Now Div 2 A]]&gt;0,tblPointScore[[#This Row],[Now Div 2 B]]&gt;0),"Y","N")</f>
        <v>N</v>
      </c>
      <c r="AF112" s="9" t="str">
        <f ca="1"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13" spans="1:32" hidden="1">
      <c r="A113" s="1">
        <f ca="1">CELL("row", A112)-1</f>
        <v>111</v>
      </c>
      <c r="B113" s="7" t="s">
        <v>87</v>
      </c>
      <c r="C113" s="7" t="s">
        <v>682</v>
      </c>
      <c r="D113" s="4" t="str">
        <f>CONCATENATE(tblPointScore[[#This Row],[Name]]," - ",tblPointScore[[#This Row],[Club]])</f>
        <v>Abdy Matthew  - CCC</v>
      </c>
      <c r="E113" s="1">
        <f>IF(ISNA(VLOOKUP(tblPointScore[[#This Row],[Name / Club]],tblGlbn_Div1[[Name / Club]:[Points]],5,FALSE)),0,VLOOKUP(tblPointScore[[#This Row],[Name / Club]],tblGlbn_Div1[[Name / Club]:[Points]],5,FALSE))</f>
        <v>0</v>
      </c>
      <c r="F113" s="1">
        <f>IF(ISNA(VLOOKUP(tblPointScore[[#This Row],[Name / Club]],tblGlbn_Div2[[Name / Club]:[Points]],5,FALSE)),0,VLOOKUP(tblPointScore[[#This Row],[Name / Club]],tblGlbn_Div2[[Name / Club]:[Points]],5,FALSE))</f>
        <v>0</v>
      </c>
      <c r="G113" s="1">
        <f>IF(ISNA(VLOOKUP(tblPointScore[[#This Row],[Name / Club]],tblGlbn_Div1[Name / Club],1,FALSE)),IF(ISNA(VLOOKUP(tblPointScore[[#This Row],[Name / Club]],tblGlbn_Div2[Name / Club],1,FALSE)),0,3),3)</f>
        <v>0</v>
      </c>
      <c r="H113" s="1">
        <f>IF(ISNA(VLOOKUP(tblPointScore[[#This Row],[Name / Club]],tblIll_Div1[[Name / Club]:[Points]],5,FALSE)),0,VLOOKUP(tblPointScore[[#This Row],[Name / Club]],tblIll_Div1[[Name / Club]:[Points]],5,FALSE))</f>
        <v>0</v>
      </c>
      <c r="I113" s="1">
        <f>IF(ISNA(VLOOKUP(tblPointScore[[#This Row],[Name / Club]],tblIll_Div2[[Name / Club]:[Points]],5,FALSE)),0,VLOOKUP(tblPointScore[[#This Row],[Name / Club]],tblIll_Div2[[Name / Club]:[Points]],5,FALSE))</f>
        <v>0</v>
      </c>
      <c r="J113" s="1">
        <f>IF(ISNA(VLOOKUP(tblPointScore[[#This Row],[Name / Club]],tblIll_Div1[Name / Club],1,FALSE)),IF(ISNA(VLOOKUP(tblPointScore[[#This Row],[Name / Club]],tblIll_Div2[Name / Club],1,FALSE)),0,3),3)</f>
        <v>0</v>
      </c>
      <c r="K113" s="1">
        <f>IF(ISNA(VLOOKUP(tblPointScore[[#This Row],[Name / Club]],tblMac_Div1A[[Name / Club]:[Points]],5,FALSE)),0,VLOOKUP(tblPointScore[[#This Row],[Name / Club]],tblMac_Div1A[[Name / Club]:[Points]],5,FALSE))</f>
        <v>0</v>
      </c>
      <c r="L113" s="1">
        <f>IF(ISNA(VLOOKUP(tblPointScore[[#This Row],[Name / Club]],tblMac_Div1B[[Name / Club]:[Points]],5,FALSE)),0,VLOOKUP(tblPointScore[[#This Row],[Name / Club]],tblMac_Div1B[[Name / Club]:[Points]],5,FALSE))</f>
        <v>0</v>
      </c>
      <c r="M113" s="1">
        <f>IF(ISNA(VLOOKUP(tblPointScore[[#This Row],[Name / Club]],tblMac_Div2A[[Name / Club]:[Points]],5,FALSE)),0,VLOOKUP(tblPointScore[[#This Row],[Name / Club]],tblMac_Div2A[[Name / Club]:[Points]],5,FALSE))</f>
        <v>0</v>
      </c>
      <c r="N113" s="1">
        <f>IF(ISNA(VLOOKUP(tblPointScore[[#This Row],[Name / Club]],tblMac_Div2B[[Name / Club]:[Points]],5,FALSE)),0,VLOOKUP(tblPointScore[[#This Row],[Name / Club]],tblMac_Div2B[[Name / Club]:[Points]],5,FALSE))</f>
        <v>0</v>
      </c>
      <c r="O11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13" s="1">
        <f>IF(ISNA(VLOOKUP(tblPointScore[[#This Row],[Name / Club]],tblNow_Div1A[[Name / Club]:[Points]],5,FALSE)),0,VLOOKUP(tblPointScore[[#This Row],[Name / Club]],tblNow_Div1A[[Name / Club]:[Points]],5,FALSE))</f>
        <v>0</v>
      </c>
      <c r="Q113" s="1">
        <f>IF(ISNA(VLOOKUP(tblPointScore[[#This Row],[Name / Club]],tblNow_Div1B[[Name / Club]:[Points]],5,FALSE)),0,VLOOKUP(tblPointScore[[#This Row],[Name / Club]],tblNow_Div1B[[Name / Club]:[Points]],5,FALSE))</f>
        <v>0</v>
      </c>
      <c r="R113" s="1">
        <f>IF(ISNA(VLOOKUP(tblPointScore[[#This Row],[Name / Club]],tblNow_Div2A[[Name / Club]:[Points]],5,FALSE)),0,VLOOKUP(tblPointScore[[#This Row],[Name / Club]],tblNow_Div2A[[Name / Club]:[Points]],5,FALSE))</f>
        <v>0</v>
      </c>
      <c r="S113" s="1">
        <f>IF(ISNA(VLOOKUP(tblPointScore[[#This Row],[Name / Club]],tblNow_Div2B[[Name / Club]:[Points]],5,FALSE)),0,VLOOKUP(tblPointScore[[#This Row],[Name / Club]],tblNow_Div2B[[Name / Club]:[Points]],5,FALSE))</f>
        <v>0</v>
      </c>
      <c r="T11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13" s="1">
        <f>IF(ISNA(VLOOKUP(tblPointScore[[#This Row],[Name / Club]],tblSthn_Div1[[Name / Club]:[Points]],5,FALSE)),0,VLOOKUP(tblPointScore[[#This Row],[Name / Club]],tblSthn_Div1[[Name / Club]:[Points]],5,FALSE))</f>
        <v>0</v>
      </c>
      <c r="V113" s="1">
        <f>IF(ISNA(VLOOKUP(tblPointScore[[#This Row],[Name / Club]],tblSthn_Div2[[Name / Club]:[Points]],5,FALSE)),0,VLOOKUP(tblPointScore[[#This Row],[Name / Club]],tblSthn_Div2[[Name / Club]:[Points]],5,FALSE))</f>
        <v>0</v>
      </c>
      <c r="W113" s="1">
        <f>IF(ISNA(VLOOKUP(tblPointScore[[#This Row],[Name / Club]],tblSthn_Div1[Name / Club],1,FALSE)),IF(ISNA(VLOOKUP(tblPointScore[[#This Row],[Name / Club]],tblSthn_Div2[Name / Club],1,FALSE)),0,3),3)</f>
        <v>0</v>
      </c>
      <c r="X113" s="1">
        <f>SUM(tblPointScore[[#This Row],[Glbn Div 1]:[Sth H Pts]])</f>
        <v>0</v>
      </c>
      <c r="Y11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1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13" s="38" t="str">
        <f>IF(AND(tblPointScore[[#This Row],[Div 1 Pts]]&gt;0,tblPointScore[[#This Row],[Div 2 Pts]]&gt;0),"Y","N")</f>
        <v>N</v>
      </c>
      <c r="AB113" s="35" t="str">
        <f>IF(AND(tblPointScore[[#This Row],[Mac Div 1 A]]&gt;0,tblPointScore[[#This Row],[Mac Div 1 B]]&gt;0),"Y","N")</f>
        <v>N</v>
      </c>
      <c r="AC113" s="35" t="str">
        <f>IF(AND(tblPointScore[[#This Row],[Mac Div 2 A]]&gt;0,tblPointScore[[#This Row],[Mac Div 2 B]]&gt;0),"Y","N")</f>
        <v>N</v>
      </c>
      <c r="AD113" s="35" t="str">
        <f>IF(AND(tblPointScore[[#This Row],[Now Div 1 A]]&gt;0,tblPointScore[[#This Row],[Now Div 1 B]]&gt;0),"Y","N")</f>
        <v>N</v>
      </c>
      <c r="AE113" s="35" t="str">
        <f>IF(AND(tblPointScore[[#This Row],[Now Div 2 A]]&gt;0,tblPointScore[[#This Row],[Now Div 2 B]]&gt;0),"Y","N")</f>
        <v>N</v>
      </c>
      <c r="AF11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14" spans="1:32" hidden="1">
      <c r="A114" s="1">
        <f ca="1">CELL("row", A113)-1</f>
        <v>112</v>
      </c>
      <c r="B114" s="7" t="s">
        <v>400</v>
      </c>
      <c r="C114" s="7" t="s">
        <v>683</v>
      </c>
      <c r="D114" s="4" t="str">
        <f>CONCATENATE(tblPointScore[[#This Row],[Name]]," - ",tblPointScore[[#This Row],[Club]])</f>
        <v>Abotomey Daniel - SHCC</v>
      </c>
      <c r="E114" s="1">
        <f>IF(ISNA(VLOOKUP(tblPointScore[[#This Row],[Name / Club]],tblGlbn_Div1[[Name / Club]:[Points]],5,FALSE)),0,VLOOKUP(tblPointScore[[#This Row],[Name / Club]],tblGlbn_Div1[[Name / Club]:[Points]],5,FALSE))</f>
        <v>0</v>
      </c>
      <c r="F114" s="9">
        <f>IF(ISNA(VLOOKUP(tblPointScore[[#This Row],[Name / Club]],tblGlbn_Div2[[Name / Club]:[Points]],5,FALSE)),0,VLOOKUP(tblPointScore[[#This Row],[Name / Club]],tblGlbn_Div2[[Name / Club]:[Points]],5,FALSE))</f>
        <v>0</v>
      </c>
      <c r="G114" s="9">
        <f>IF(ISNA(VLOOKUP(tblPointScore[[#This Row],[Name / Club]],tblGlbn_Div1[Name / Club],1,FALSE)),IF(ISNA(VLOOKUP(tblPointScore[[#This Row],[Name / Club]],tblGlbn_Div2[Name / Club],1,FALSE)),0,3),3)</f>
        <v>0</v>
      </c>
      <c r="H114" s="1">
        <f>IF(ISNA(VLOOKUP(tblPointScore[[#This Row],[Name / Club]],tblIll_Div1[[Name / Club]:[Points]],5,FALSE)),0,VLOOKUP(tblPointScore[[#This Row],[Name / Club]],tblIll_Div1[[Name / Club]:[Points]],5,FALSE))</f>
        <v>0</v>
      </c>
      <c r="I114" s="1">
        <f>IF(ISNA(VLOOKUP(tblPointScore[[#This Row],[Name / Club]],tblIll_Div2[[Name / Club]:[Points]],5,FALSE)),0,VLOOKUP(tblPointScore[[#This Row],[Name / Club]],tblIll_Div2[[Name / Club]:[Points]],5,FALSE))</f>
        <v>0</v>
      </c>
      <c r="J114" s="1">
        <f>IF(ISNA(VLOOKUP(tblPointScore[[#This Row],[Name / Club]],tblIll_Div1[Name / Club],1,FALSE)),IF(ISNA(VLOOKUP(tblPointScore[[#This Row],[Name / Club]],tblIll_Div2[Name / Club],1,FALSE)),0,3),3)</f>
        <v>0</v>
      </c>
      <c r="K114" s="1">
        <f>IF(ISNA(VLOOKUP(tblPointScore[[#This Row],[Name / Club]],tblMac_Div1A[[Name / Club]:[Points]],5,FALSE)),0,VLOOKUP(tblPointScore[[#This Row],[Name / Club]],tblMac_Div1A[[Name / Club]:[Points]],5,FALSE))</f>
        <v>0</v>
      </c>
      <c r="L114" s="1">
        <f>IF(ISNA(VLOOKUP(tblPointScore[[#This Row],[Name / Club]],tblMac_Div1B[[Name / Club]:[Points]],5,FALSE)),0,VLOOKUP(tblPointScore[[#This Row],[Name / Club]],tblMac_Div1B[[Name / Club]:[Points]],5,FALSE))</f>
        <v>0</v>
      </c>
      <c r="M114" s="1">
        <f>IF(ISNA(VLOOKUP(tblPointScore[[#This Row],[Name / Club]],tblMac_Div2A[[Name / Club]:[Points]],5,FALSE)),0,VLOOKUP(tblPointScore[[#This Row],[Name / Club]],tblMac_Div2A[[Name / Club]:[Points]],5,FALSE))</f>
        <v>0</v>
      </c>
      <c r="N114" s="1">
        <f>IF(ISNA(VLOOKUP(tblPointScore[[#This Row],[Name / Club]],tblMac_Div2B[[Name / Club]:[Points]],5,FALSE)),0,VLOOKUP(tblPointScore[[#This Row],[Name / Club]],tblMac_Div2B[[Name / Club]:[Points]],5,FALSE))</f>
        <v>0</v>
      </c>
      <c r="O11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14" s="1">
        <f>IF(ISNA(VLOOKUP(tblPointScore[[#This Row],[Name / Club]],tblNow_Div1A[[Name / Club]:[Points]],5,FALSE)),0,VLOOKUP(tblPointScore[[#This Row],[Name / Club]],tblNow_Div1A[[Name / Club]:[Points]],5,FALSE))</f>
        <v>0</v>
      </c>
      <c r="Q114" s="1">
        <f>IF(ISNA(VLOOKUP(tblPointScore[[#This Row],[Name / Club]],tblNow_Div1B[[Name / Club]:[Points]],5,FALSE)),0,VLOOKUP(tblPointScore[[#This Row],[Name / Club]],tblNow_Div1B[[Name / Club]:[Points]],5,FALSE))</f>
        <v>0</v>
      </c>
      <c r="R114" s="1">
        <f>IF(ISNA(VLOOKUP(tblPointScore[[#This Row],[Name / Club]],tblNow_Div2A[[Name / Club]:[Points]],5,FALSE)),0,VLOOKUP(tblPointScore[[#This Row],[Name / Club]],tblNow_Div2A[[Name / Club]:[Points]],5,FALSE))</f>
        <v>0</v>
      </c>
      <c r="S114" s="1">
        <f>IF(ISNA(VLOOKUP(tblPointScore[[#This Row],[Name / Club]],tblNow_Div2B[[Name / Club]:[Points]],5,FALSE)),0,VLOOKUP(tblPointScore[[#This Row],[Name / Club]],tblNow_Div2B[[Name / Club]:[Points]],5,FALSE))</f>
        <v>0</v>
      </c>
      <c r="T11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14" s="1">
        <f>IF(ISNA(VLOOKUP(tblPointScore[[#This Row],[Name / Club]],tblSthn_Div1[[Name / Club]:[Points]],5,FALSE)),0,VLOOKUP(tblPointScore[[#This Row],[Name / Club]],tblSthn_Div1[[Name / Club]:[Points]],5,FALSE))</f>
        <v>0</v>
      </c>
      <c r="V114" s="1">
        <f>IF(ISNA(VLOOKUP(tblPointScore[[#This Row],[Name / Club]],tblSthn_Div2[[Name / Club]:[Points]],5,FALSE)),0,VLOOKUP(tblPointScore[[#This Row],[Name / Club]],tblSthn_Div2[[Name / Club]:[Points]],5,FALSE))</f>
        <v>0</v>
      </c>
      <c r="W114" s="1">
        <f>IF(ISNA(VLOOKUP(tblPointScore[[#This Row],[Name / Club]],tblSthn_Div1[Name / Club],1,FALSE)),IF(ISNA(VLOOKUP(tblPointScore[[#This Row],[Name / Club]],tblSthn_Div2[Name / Club],1,FALSE)),0,3),3)</f>
        <v>0</v>
      </c>
      <c r="X114" s="9">
        <f>SUM(tblPointScore[[#This Row],[Glbn Div 1]:[Sth H Pts]])</f>
        <v>0</v>
      </c>
      <c r="Y11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1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14" s="38" t="str">
        <f>IF(AND(tblPointScore[[#This Row],[Div 1 Pts]]&gt;0,tblPointScore[[#This Row],[Div 2 Pts]]&gt;0),"Y","N")</f>
        <v>N</v>
      </c>
      <c r="AB114" s="35" t="str">
        <f>IF(AND(tblPointScore[[#This Row],[Mac Div 1 A]]&gt;0,tblPointScore[[#This Row],[Mac Div 1 B]]&gt;0),"Y","N")</f>
        <v>N</v>
      </c>
      <c r="AC114" s="35" t="str">
        <f>IF(AND(tblPointScore[[#This Row],[Mac Div 2 A]]&gt;0,tblPointScore[[#This Row],[Mac Div 2 B]]&gt;0),"Y","N")</f>
        <v>N</v>
      </c>
      <c r="AD114" s="35" t="str">
        <f>IF(AND(tblPointScore[[#This Row],[Now Div 1 A]]&gt;0,tblPointScore[[#This Row],[Now Div 1 B]]&gt;0),"Y","N")</f>
        <v>N</v>
      </c>
      <c r="AE114" s="35" t="str">
        <f>IF(AND(tblPointScore[[#This Row],[Now Div 2 A]]&gt;0,tblPointScore[[#This Row],[Now Div 2 B]]&gt;0),"Y","N")</f>
        <v>N</v>
      </c>
      <c r="AF11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15" spans="1:32" hidden="1">
      <c r="A115" s="1">
        <f ca="1">CELL("row", A114)-1</f>
        <v>113</v>
      </c>
      <c r="B115" s="7" t="s">
        <v>401</v>
      </c>
      <c r="C115" s="7" t="s">
        <v>682</v>
      </c>
      <c r="D115" s="4" t="str">
        <f>CONCATENATE(tblPointScore[[#This Row],[Name]]," - ",tblPointScore[[#This Row],[Club]])</f>
        <v>Adams Ian - CCC</v>
      </c>
      <c r="E115" s="1">
        <f>IF(ISNA(VLOOKUP(tblPointScore[[#This Row],[Name / Club]],tblGlbn_Div1[[Name / Club]:[Points]],5,FALSE)),0,VLOOKUP(tblPointScore[[#This Row],[Name / Club]],tblGlbn_Div1[[Name / Club]:[Points]],5,FALSE))</f>
        <v>0</v>
      </c>
      <c r="F115" s="9">
        <f>IF(ISNA(VLOOKUP(tblPointScore[[#This Row],[Name / Club]],tblGlbn_Div2[[Name / Club]:[Points]],5,FALSE)),0,VLOOKUP(tblPointScore[[#This Row],[Name / Club]],tblGlbn_Div2[[Name / Club]:[Points]],5,FALSE))</f>
        <v>0</v>
      </c>
      <c r="G115" s="9">
        <f>IF(ISNA(VLOOKUP(tblPointScore[[#This Row],[Name / Club]],tblGlbn_Div1[Name / Club],1,FALSE)),IF(ISNA(VLOOKUP(tblPointScore[[#This Row],[Name / Club]],tblGlbn_Div2[Name / Club],1,FALSE)),0,3),3)</f>
        <v>0</v>
      </c>
      <c r="H115" s="1">
        <f>IF(ISNA(VLOOKUP(tblPointScore[[#This Row],[Name / Club]],tblIll_Div1[[Name / Club]:[Points]],5,FALSE)),0,VLOOKUP(tblPointScore[[#This Row],[Name / Club]],tblIll_Div1[[Name / Club]:[Points]],5,FALSE))</f>
        <v>0</v>
      </c>
      <c r="I115" s="1">
        <f>IF(ISNA(VLOOKUP(tblPointScore[[#This Row],[Name / Club]],tblIll_Div2[[Name / Club]:[Points]],5,FALSE)),0,VLOOKUP(tblPointScore[[#This Row],[Name / Club]],tblIll_Div2[[Name / Club]:[Points]],5,FALSE))</f>
        <v>0</v>
      </c>
      <c r="J115" s="1">
        <f>IF(ISNA(VLOOKUP(tblPointScore[[#This Row],[Name / Club]],tblIll_Div1[Name / Club],1,FALSE)),IF(ISNA(VLOOKUP(tblPointScore[[#This Row],[Name / Club]],tblIll_Div2[Name / Club],1,FALSE)),0,3),3)</f>
        <v>0</v>
      </c>
      <c r="K115" s="1">
        <f>IF(ISNA(VLOOKUP(tblPointScore[[#This Row],[Name / Club]],tblMac_Div1A[[Name / Club]:[Points]],5,FALSE)),0,VLOOKUP(tblPointScore[[#This Row],[Name / Club]],tblMac_Div1A[[Name / Club]:[Points]],5,FALSE))</f>
        <v>0</v>
      </c>
      <c r="L115" s="1">
        <f>IF(ISNA(VLOOKUP(tblPointScore[[#This Row],[Name / Club]],tblMac_Div1B[[Name / Club]:[Points]],5,FALSE)),0,VLOOKUP(tblPointScore[[#This Row],[Name / Club]],tblMac_Div1B[[Name / Club]:[Points]],5,FALSE))</f>
        <v>0</v>
      </c>
      <c r="M115" s="1">
        <f>IF(ISNA(VLOOKUP(tblPointScore[[#This Row],[Name / Club]],tblMac_Div2A[[Name / Club]:[Points]],5,FALSE)),0,VLOOKUP(tblPointScore[[#This Row],[Name / Club]],tblMac_Div2A[[Name / Club]:[Points]],5,FALSE))</f>
        <v>0</v>
      </c>
      <c r="N115" s="1">
        <f>IF(ISNA(VLOOKUP(tblPointScore[[#This Row],[Name / Club]],tblMac_Div2B[[Name / Club]:[Points]],5,FALSE)),0,VLOOKUP(tblPointScore[[#This Row],[Name / Club]],tblMac_Div2B[[Name / Club]:[Points]],5,FALSE))</f>
        <v>0</v>
      </c>
      <c r="O11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15" s="1">
        <f>IF(ISNA(VLOOKUP(tblPointScore[[#This Row],[Name / Club]],tblNow_Div1A[[Name / Club]:[Points]],5,FALSE)),0,VLOOKUP(tblPointScore[[#This Row],[Name / Club]],tblNow_Div1A[[Name / Club]:[Points]],5,FALSE))</f>
        <v>0</v>
      </c>
      <c r="Q115" s="1">
        <f>IF(ISNA(VLOOKUP(tblPointScore[[#This Row],[Name / Club]],tblNow_Div1B[[Name / Club]:[Points]],5,FALSE)),0,VLOOKUP(tblPointScore[[#This Row],[Name / Club]],tblNow_Div1B[[Name / Club]:[Points]],5,FALSE))</f>
        <v>0</v>
      </c>
      <c r="R115" s="1">
        <f>IF(ISNA(VLOOKUP(tblPointScore[[#This Row],[Name / Club]],tblNow_Div2A[[Name / Club]:[Points]],5,FALSE)),0,VLOOKUP(tblPointScore[[#This Row],[Name / Club]],tblNow_Div2A[[Name / Club]:[Points]],5,FALSE))</f>
        <v>0</v>
      </c>
      <c r="S115" s="1">
        <f>IF(ISNA(VLOOKUP(tblPointScore[[#This Row],[Name / Club]],tblNow_Div2B[[Name / Club]:[Points]],5,FALSE)),0,VLOOKUP(tblPointScore[[#This Row],[Name / Club]],tblNow_Div2B[[Name / Club]:[Points]],5,FALSE))</f>
        <v>0</v>
      </c>
      <c r="T11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15" s="1">
        <f>IF(ISNA(VLOOKUP(tblPointScore[[#This Row],[Name / Club]],tblSthn_Div1[[Name / Club]:[Points]],5,FALSE)),0,VLOOKUP(tblPointScore[[#This Row],[Name / Club]],tblSthn_Div1[[Name / Club]:[Points]],5,FALSE))</f>
        <v>0</v>
      </c>
      <c r="V115" s="1">
        <f>IF(ISNA(VLOOKUP(tblPointScore[[#This Row],[Name / Club]],tblSthn_Div2[[Name / Club]:[Points]],5,FALSE)),0,VLOOKUP(tblPointScore[[#This Row],[Name / Club]],tblSthn_Div2[[Name / Club]:[Points]],5,FALSE))</f>
        <v>0</v>
      </c>
      <c r="W115" s="1">
        <f>IF(ISNA(VLOOKUP(tblPointScore[[#This Row],[Name / Club]],tblSthn_Div1[Name / Club],1,FALSE)),IF(ISNA(VLOOKUP(tblPointScore[[#This Row],[Name / Club]],tblSthn_Div2[Name / Club],1,FALSE)),0,3),3)</f>
        <v>0</v>
      </c>
      <c r="X115" s="9">
        <f>SUM(tblPointScore[[#This Row],[Glbn Div 1]:[Sth H Pts]])</f>
        <v>0</v>
      </c>
      <c r="Y11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1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15" s="38" t="str">
        <f>IF(AND(tblPointScore[[#This Row],[Div 1 Pts]]&gt;0,tblPointScore[[#This Row],[Div 2 Pts]]&gt;0),"Y","N")</f>
        <v>N</v>
      </c>
      <c r="AB115" s="35" t="str">
        <f>IF(AND(tblPointScore[[#This Row],[Mac Div 1 A]]&gt;0,tblPointScore[[#This Row],[Mac Div 1 B]]&gt;0),"Y","N")</f>
        <v>N</v>
      </c>
      <c r="AC115" s="35" t="str">
        <f>IF(AND(tblPointScore[[#This Row],[Mac Div 2 A]]&gt;0,tblPointScore[[#This Row],[Mac Div 2 B]]&gt;0),"Y","N")</f>
        <v>N</v>
      </c>
      <c r="AD115" s="35" t="str">
        <f>IF(AND(tblPointScore[[#This Row],[Now Div 1 A]]&gt;0,tblPointScore[[#This Row],[Now Div 1 B]]&gt;0),"Y","N")</f>
        <v>N</v>
      </c>
      <c r="AE115" s="35" t="str">
        <f>IF(AND(tblPointScore[[#This Row],[Now Div 2 A]]&gt;0,tblPointScore[[#This Row],[Now Div 2 B]]&gt;0),"Y","N")</f>
        <v>N</v>
      </c>
      <c r="AF11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16" spans="1:32" hidden="1">
      <c r="A116" s="1">
        <f ca="1">CELL("row", A115)-1</f>
        <v>114</v>
      </c>
      <c r="B116" s="7" t="s">
        <v>402</v>
      </c>
      <c r="C116" s="7" t="s">
        <v>684</v>
      </c>
      <c r="D116" s="4" t="str">
        <f>CONCATENATE(tblPointScore[[#This Row],[Name]]," - ",tblPointScore[[#This Row],[Club]])</f>
        <v>Adams Tim - NVC</v>
      </c>
      <c r="E116" s="1">
        <f>IF(ISNA(VLOOKUP(tblPointScore[[#This Row],[Name / Club]],tblGlbn_Div1[[Name / Club]:[Points]],5,FALSE)),0,VLOOKUP(tblPointScore[[#This Row],[Name / Club]],tblGlbn_Div1[[Name / Club]:[Points]],5,FALSE))</f>
        <v>0</v>
      </c>
      <c r="F116" s="9">
        <f>IF(ISNA(VLOOKUP(tblPointScore[[#This Row],[Name / Club]],tblGlbn_Div2[[Name / Club]:[Points]],5,FALSE)),0,VLOOKUP(tblPointScore[[#This Row],[Name / Club]],tblGlbn_Div2[[Name / Club]:[Points]],5,FALSE))</f>
        <v>0</v>
      </c>
      <c r="G116" s="9">
        <f>IF(ISNA(VLOOKUP(tblPointScore[[#This Row],[Name / Club]],tblGlbn_Div1[Name / Club],1,FALSE)),IF(ISNA(VLOOKUP(tblPointScore[[#This Row],[Name / Club]],tblGlbn_Div2[Name / Club],1,FALSE)),0,3),3)</f>
        <v>0</v>
      </c>
      <c r="H116" s="1">
        <f>IF(ISNA(VLOOKUP(tblPointScore[[#This Row],[Name / Club]],tblIll_Div1[[Name / Club]:[Points]],5,FALSE)),0,VLOOKUP(tblPointScore[[#This Row],[Name / Club]],tblIll_Div1[[Name / Club]:[Points]],5,FALSE))</f>
        <v>0</v>
      </c>
      <c r="I116" s="1">
        <f>IF(ISNA(VLOOKUP(tblPointScore[[#This Row],[Name / Club]],tblIll_Div2[[Name / Club]:[Points]],5,FALSE)),0,VLOOKUP(tblPointScore[[#This Row],[Name / Club]],tblIll_Div2[[Name / Club]:[Points]],5,FALSE))</f>
        <v>0</v>
      </c>
      <c r="J116" s="1">
        <f>IF(ISNA(VLOOKUP(tblPointScore[[#This Row],[Name / Club]],tblIll_Div1[Name / Club],1,FALSE)),IF(ISNA(VLOOKUP(tblPointScore[[#This Row],[Name / Club]],tblIll_Div2[Name / Club],1,FALSE)),0,3),3)</f>
        <v>0</v>
      </c>
      <c r="K116" s="1">
        <f>IF(ISNA(VLOOKUP(tblPointScore[[#This Row],[Name / Club]],tblMac_Div1A[[Name / Club]:[Points]],5,FALSE)),0,VLOOKUP(tblPointScore[[#This Row],[Name / Club]],tblMac_Div1A[[Name / Club]:[Points]],5,FALSE))</f>
        <v>0</v>
      </c>
      <c r="L116" s="1">
        <f>IF(ISNA(VLOOKUP(tblPointScore[[#This Row],[Name / Club]],tblMac_Div1B[[Name / Club]:[Points]],5,FALSE)),0,VLOOKUP(tblPointScore[[#This Row],[Name / Club]],tblMac_Div1B[[Name / Club]:[Points]],5,FALSE))</f>
        <v>0</v>
      </c>
      <c r="M116" s="1">
        <f>IF(ISNA(VLOOKUP(tblPointScore[[#This Row],[Name / Club]],tblMac_Div2A[[Name / Club]:[Points]],5,FALSE)),0,VLOOKUP(tblPointScore[[#This Row],[Name / Club]],tblMac_Div2A[[Name / Club]:[Points]],5,FALSE))</f>
        <v>0</v>
      </c>
      <c r="N116" s="1">
        <f>IF(ISNA(VLOOKUP(tblPointScore[[#This Row],[Name / Club]],tblMac_Div2B[[Name / Club]:[Points]],5,FALSE)),0,VLOOKUP(tblPointScore[[#This Row],[Name / Club]],tblMac_Div2B[[Name / Club]:[Points]],5,FALSE))</f>
        <v>0</v>
      </c>
      <c r="O11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16" s="1">
        <f>IF(ISNA(VLOOKUP(tblPointScore[[#This Row],[Name / Club]],tblNow_Div1A[[Name / Club]:[Points]],5,FALSE)),0,VLOOKUP(tblPointScore[[#This Row],[Name / Club]],tblNow_Div1A[[Name / Club]:[Points]],5,FALSE))</f>
        <v>0</v>
      </c>
      <c r="Q116" s="1">
        <f>IF(ISNA(VLOOKUP(tblPointScore[[#This Row],[Name / Club]],tblNow_Div1B[[Name / Club]:[Points]],5,FALSE)),0,VLOOKUP(tblPointScore[[#This Row],[Name / Club]],tblNow_Div1B[[Name / Club]:[Points]],5,FALSE))</f>
        <v>0</v>
      </c>
      <c r="R116" s="1">
        <f>IF(ISNA(VLOOKUP(tblPointScore[[#This Row],[Name / Club]],tblNow_Div2A[[Name / Club]:[Points]],5,FALSE)),0,VLOOKUP(tblPointScore[[#This Row],[Name / Club]],tblNow_Div2A[[Name / Club]:[Points]],5,FALSE))</f>
        <v>0</v>
      </c>
      <c r="S116" s="1">
        <f>IF(ISNA(VLOOKUP(tblPointScore[[#This Row],[Name / Club]],tblNow_Div2B[[Name / Club]:[Points]],5,FALSE)),0,VLOOKUP(tblPointScore[[#This Row],[Name / Club]],tblNow_Div2B[[Name / Club]:[Points]],5,FALSE))</f>
        <v>0</v>
      </c>
      <c r="T11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16" s="1">
        <f>IF(ISNA(VLOOKUP(tblPointScore[[#This Row],[Name / Club]],tblSthn_Div1[[Name / Club]:[Points]],5,FALSE)),0,VLOOKUP(tblPointScore[[#This Row],[Name / Club]],tblSthn_Div1[[Name / Club]:[Points]],5,FALSE))</f>
        <v>0</v>
      </c>
      <c r="V116" s="1">
        <f>IF(ISNA(VLOOKUP(tblPointScore[[#This Row],[Name / Club]],tblSthn_Div2[[Name / Club]:[Points]],5,FALSE)),0,VLOOKUP(tblPointScore[[#This Row],[Name / Club]],tblSthn_Div2[[Name / Club]:[Points]],5,FALSE))</f>
        <v>0</v>
      </c>
      <c r="W116" s="1">
        <f>IF(ISNA(VLOOKUP(tblPointScore[[#This Row],[Name / Club]],tblSthn_Div1[Name / Club],1,FALSE)),IF(ISNA(VLOOKUP(tblPointScore[[#This Row],[Name / Club]],tblSthn_Div2[Name / Club],1,FALSE)),0,3),3)</f>
        <v>0</v>
      </c>
      <c r="X116" s="9">
        <f>SUM(tblPointScore[[#This Row],[Glbn Div 1]:[Sth H Pts]])</f>
        <v>0</v>
      </c>
      <c r="Y11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1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16" s="38" t="str">
        <f>IF(AND(tblPointScore[[#This Row],[Div 1 Pts]]&gt;0,tblPointScore[[#This Row],[Div 2 Pts]]&gt;0),"Y","N")</f>
        <v>N</v>
      </c>
      <c r="AB116" s="35" t="str">
        <f>IF(AND(tblPointScore[[#This Row],[Mac Div 1 A]]&gt;0,tblPointScore[[#This Row],[Mac Div 1 B]]&gt;0),"Y","N")</f>
        <v>N</v>
      </c>
      <c r="AC116" s="35" t="str">
        <f>IF(AND(tblPointScore[[#This Row],[Mac Div 2 A]]&gt;0,tblPointScore[[#This Row],[Mac Div 2 B]]&gt;0),"Y","N")</f>
        <v>N</v>
      </c>
      <c r="AD116" s="35" t="str">
        <f>IF(AND(tblPointScore[[#This Row],[Now Div 1 A]]&gt;0,tblPointScore[[#This Row],[Now Div 1 B]]&gt;0),"Y","N")</f>
        <v>N</v>
      </c>
      <c r="AE116" s="35" t="str">
        <f>IF(AND(tblPointScore[[#This Row],[Now Div 2 A]]&gt;0,tblPointScore[[#This Row],[Now Div 2 B]]&gt;0),"Y","N")</f>
        <v>N</v>
      </c>
      <c r="AF11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17" spans="1:32" hidden="1">
      <c r="A117" s="20">
        <f ca="1">CELL("row", A116)-1</f>
        <v>115</v>
      </c>
      <c r="B117" s="43" t="s">
        <v>617</v>
      </c>
      <c r="C117" s="43" t="s">
        <v>683</v>
      </c>
      <c r="D117" s="22" t="str">
        <f>CONCATENATE(tblPointScore[[#This Row],[Name]]," - ",tblPointScore[[#This Row],[Club]])</f>
        <v>Addison Andrew - SHCC</v>
      </c>
      <c r="E117" s="23">
        <f>IF(ISNA(VLOOKUP(tblPointScore[[#This Row],[Name / Club]],tblGlbn_Div1[[Name / Club]:[Points]],5,FALSE)),0,VLOOKUP(tblPointScore[[#This Row],[Name / Club]],tblGlbn_Div1[[Name / Club]:[Points]],5,FALSE))</f>
        <v>0</v>
      </c>
      <c r="F117" s="23">
        <f>IF(ISNA(VLOOKUP(tblPointScore[[#This Row],[Name / Club]],tblGlbn_Div2[[Name / Club]:[Points]],5,FALSE)),0,VLOOKUP(tblPointScore[[#This Row],[Name / Club]],tblGlbn_Div2[[Name / Club]:[Points]],5,FALSE))</f>
        <v>0</v>
      </c>
      <c r="G117" s="23">
        <f>IF(ISNA(VLOOKUP(tblPointScore[[#This Row],[Name / Club]],tblGlbn_Div1[Name / Club],1,FALSE)),IF(ISNA(VLOOKUP(tblPointScore[[#This Row],[Name / Club]],tblGlbn_Div2[Name / Club],1,FALSE)),0,3),3)</f>
        <v>0</v>
      </c>
      <c r="H117" s="23">
        <f>IF(ISNA(VLOOKUP(tblPointScore[[#This Row],[Name / Club]],tblIll_Div1[[Name / Club]:[Points]],5,FALSE)),0,VLOOKUP(tblPointScore[[#This Row],[Name / Club]],tblIll_Div1[[Name / Club]:[Points]],5,FALSE))</f>
        <v>0</v>
      </c>
      <c r="I117" s="23">
        <f>IF(ISNA(VLOOKUP(tblPointScore[[#This Row],[Name / Club]],tblIll_Div2[[Name / Club]:[Points]],5,FALSE)),0,VLOOKUP(tblPointScore[[#This Row],[Name / Club]],tblIll_Div2[[Name / Club]:[Points]],5,FALSE))</f>
        <v>0</v>
      </c>
      <c r="J117" s="23">
        <f>IF(ISNA(VLOOKUP(tblPointScore[[#This Row],[Name / Club]],tblIll_Div1[Name / Club],1,FALSE)),IF(ISNA(VLOOKUP(tblPointScore[[#This Row],[Name / Club]],tblIll_Div2[Name / Club],1,FALSE)),0,3),3)</f>
        <v>0</v>
      </c>
      <c r="K117" s="23">
        <f>IF(ISNA(VLOOKUP(tblPointScore[[#This Row],[Name / Club]],tblMac_Div1A[[Name / Club]:[Points]],5,FALSE)),0,VLOOKUP(tblPointScore[[#This Row],[Name / Club]],tblMac_Div1A[[Name / Club]:[Points]],5,FALSE))</f>
        <v>0</v>
      </c>
      <c r="L117" s="23">
        <f>IF(ISNA(VLOOKUP(tblPointScore[[#This Row],[Name / Club]],tblMac_Div1B[[Name / Club]:[Points]],5,FALSE)),0,VLOOKUP(tblPointScore[[#This Row],[Name / Club]],tblMac_Div1B[[Name / Club]:[Points]],5,FALSE))</f>
        <v>0</v>
      </c>
      <c r="M117" s="23">
        <f>IF(ISNA(VLOOKUP(tblPointScore[[#This Row],[Name / Club]],tblMac_Div2A[[Name / Club]:[Points]],5,FALSE)),0,VLOOKUP(tblPointScore[[#This Row],[Name / Club]],tblMac_Div2A[[Name / Club]:[Points]],5,FALSE))</f>
        <v>0</v>
      </c>
      <c r="N117" s="23">
        <f>IF(ISNA(VLOOKUP(tblPointScore[[#This Row],[Name / Club]],tblMac_Div2B[[Name / Club]:[Points]],5,FALSE)),0,VLOOKUP(tblPointScore[[#This Row],[Name / Club]],tblMac_Div2B[[Name / Club]:[Points]],5,FALSE))</f>
        <v>0</v>
      </c>
      <c r="O117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17" s="23">
        <f>IF(ISNA(VLOOKUP(tblPointScore[[#This Row],[Name / Club]],tblNow_Div1A[[Name / Club]:[Points]],5,FALSE)),0,VLOOKUP(tblPointScore[[#This Row],[Name / Club]],tblNow_Div1A[[Name / Club]:[Points]],5,FALSE))</f>
        <v>0</v>
      </c>
      <c r="Q117" s="23">
        <f>IF(ISNA(VLOOKUP(tblPointScore[[#This Row],[Name / Club]],tblNow_Div1B[[Name / Club]:[Points]],5,FALSE)),0,VLOOKUP(tblPointScore[[#This Row],[Name / Club]],tblNow_Div1B[[Name / Club]:[Points]],5,FALSE))</f>
        <v>0</v>
      </c>
      <c r="R117" s="23">
        <f>IF(ISNA(VLOOKUP(tblPointScore[[#This Row],[Name / Club]],tblNow_Div2A[[Name / Club]:[Points]],5,FALSE)),0,VLOOKUP(tblPointScore[[#This Row],[Name / Club]],tblNow_Div2A[[Name / Club]:[Points]],5,FALSE))</f>
        <v>0</v>
      </c>
      <c r="S117" s="23">
        <f>IF(ISNA(VLOOKUP(tblPointScore[[#This Row],[Name / Club]],tblNow_Div2B[[Name / Club]:[Points]],5,FALSE)),0,VLOOKUP(tblPointScore[[#This Row],[Name / Club]],tblNow_Div2B[[Name / Club]:[Points]],5,FALSE))</f>
        <v>0</v>
      </c>
      <c r="T117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17" s="23">
        <f>IF(ISNA(VLOOKUP(tblPointScore[[#This Row],[Name / Club]],tblSthn_Div1[[Name / Club]:[Points]],5,FALSE)),0,VLOOKUP(tblPointScore[[#This Row],[Name / Club]],tblSthn_Div1[[Name / Club]:[Points]],5,FALSE))</f>
        <v>0</v>
      </c>
      <c r="V117" s="23">
        <f>IF(ISNA(VLOOKUP(tblPointScore[[#This Row],[Name / Club]],tblSthn_Div2[[Name / Club]:[Points]],5,FALSE)),0,VLOOKUP(tblPointScore[[#This Row],[Name / Club]],tblSthn_Div2[[Name / Club]:[Points]],5,FALSE))</f>
        <v>0</v>
      </c>
      <c r="W117" s="23">
        <f>IF(ISNA(VLOOKUP(tblPointScore[[#This Row],[Name / Club]],tblSthn_Div1[Name / Club],1,FALSE)),IF(ISNA(VLOOKUP(tblPointScore[[#This Row],[Name / Club]],tblSthn_Div2[Name / Club],1,FALSE)),0,3),3)</f>
        <v>0</v>
      </c>
      <c r="X117" s="23">
        <f>SUM(tblPointScore[[#This Row],[Glbn Div 1]:[Sth H Pts]])</f>
        <v>0</v>
      </c>
      <c r="Y117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17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17" s="44" t="str">
        <f>IF(AND(tblPointScore[[#This Row],[Div 1 Pts]]&gt;0,tblPointScore[[#This Row],[Div 2 Pts]]&gt;0),"Y","N")</f>
        <v>N</v>
      </c>
      <c r="AB117" s="45" t="str">
        <f>IF(AND(tblPointScore[[#This Row],[Mac Div 1 A]]&gt;0,tblPointScore[[#This Row],[Mac Div 1 B]]&gt;0),"Y","N")</f>
        <v>N</v>
      </c>
      <c r="AC117" s="45" t="str">
        <f>IF(AND(tblPointScore[[#This Row],[Mac Div 2 A]]&gt;0,tblPointScore[[#This Row],[Mac Div 2 B]]&gt;0),"Y","N")</f>
        <v>N</v>
      </c>
      <c r="AD117" s="45" t="str">
        <f>IF(AND(tblPointScore[[#This Row],[Now Div 1 A]]&gt;0,tblPointScore[[#This Row],[Now Div 1 B]]&gt;0),"Y","N")</f>
        <v>N</v>
      </c>
      <c r="AE117" s="45" t="str">
        <f>IF(AND(tblPointScore[[#This Row],[Now Div 2 A]]&gt;0,tblPointScore[[#This Row],[Now Div 2 B]]&gt;0),"Y","N")</f>
        <v>N</v>
      </c>
      <c r="AF117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18" spans="1:32" hidden="1">
      <c r="A118" s="1">
        <f ca="1">CELL("row", A117)-1</f>
        <v>116</v>
      </c>
      <c r="B118" s="7" t="s">
        <v>88</v>
      </c>
      <c r="C118" s="7" t="s">
        <v>682</v>
      </c>
      <c r="D118" s="4" t="str">
        <f>CONCATENATE(tblPointScore[[#This Row],[Name]]," - ",tblPointScore[[#This Row],[Club]])</f>
        <v>A'Hearn James - CCC</v>
      </c>
      <c r="E118" s="1">
        <f>IF(ISNA(VLOOKUP(tblPointScore[[#This Row],[Name / Club]],tblGlbn_Div1[[Name / Club]:[Points]],5,FALSE)),0,VLOOKUP(tblPointScore[[#This Row],[Name / Club]],tblGlbn_Div1[[Name / Club]:[Points]],5,FALSE))</f>
        <v>0</v>
      </c>
      <c r="F118" s="1">
        <f>IF(ISNA(VLOOKUP(tblPointScore[[#This Row],[Name / Club]],tblGlbn_Div2[[Name / Club]:[Points]],5,FALSE)),0,VLOOKUP(tblPointScore[[#This Row],[Name / Club]],tblGlbn_Div2[[Name / Club]:[Points]],5,FALSE))</f>
        <v>0</v>
      </c>
      <c r="G118" s="1">
        <f>IF(ISNA(VLOOKUP(tblPointScore[[#This Row],[Name / Club]],tblGlbn_Div1[Name / Club],1,FALSE)),IF(ISNA(VLOOKUP(tblPointScore[[#This Row],[Name / Club]],tblGlbn_Div2[Name / Club],1,FALSE)),0,3),3)</f>
        <v>0</v>
      </c>
      <c r="H118" s="1">
        <f>IF(ISNA(VLOOKUP(tblPointScore[[#This Row],[Name / Club]],tblIll_Div1[[Name / Club]:[Points]],5,FALSE)),0,VLOOKUP(tblPointScore[[#This Row],[Name / Club]],tblIll_Div1[[Name / Club]:[Points]],5,FALSE))</f>
        <v>0</v>
      </c>
      <c r="I118" s="1">
        <f>IF(ISNA(VLOOKUP(tblPointScore[[#This Row],[Name / Club]],tblIll_Div2[[Name / Club]:[Points]],5,FALSE)),0,VLOOKUP(tblPointScore[[#This Row],[Name / Club]],tblIll_Div2[[Name / Club]:[Points]],5,FALSE))</f>
        <v>0</v>
      </c>
      <c r="J118" s="1">
        <f>IF(ISNA(VLOOKUP(tblPointScore[[#This Row],[Name / Club]],tblIll_Div1[Name / Club],1,FALSE)),IF(ISNA(VLOOKUP(tblPointScore[[#This Row],[Name / Club]],tblIll_Div2[Name / Club],1,FALSE)),0,3),3)</f>
        <v>0</v>
      </c>
      <c r="K118" s="1">
        <f>IF(ISNA(VLOOKUP(tblPointScore[[#This Row],[Name / Club]],tblMac_Div1A[[Name / Club]:[Points]],5,FALSE)),0,VLOOKUP(tblPointScore[[#This Row],[Name / Club]],tblMac_Div1A[[Name / Club]:[Points]],5,FALSE))</f>
        <v>0</v>
      </c>
      <c r="L118" s="1">
        <f>IF(ISNA(VLOOKUP(tblPointScore[[#This Row],[Name / Club]],tblMac_Div1B[[Name / Club]:[Points]],5,FALSE)),0,VLOOKUP(tblPointScore[[#This Row],[Name / Club]],tblMac_Div1B[[Name / Club]:[Points]],5,FALSE))</f>
        <v>0</v>
      </c>
      <c r="M118" s="1">
        <f>IF(ISNA(VLOOKUP(tblPointScore[[#This Row],[Name / Club]],tblMac_Div2A[[Name / Club]:[Points]],5,FALSE)),0,VLOOKUP(tblPointScore[[#This Row],[Name / Club]],tblMac_Div2A[[Name / Club]:[Points]],5,FALSE))</f>
        <v>0</v>
      </c>
      <c r="N118" s="1">
        <f>IF(ISNA(VLOOKUP(tblPointScore[[#This Row],[Name / Club]],tblMac_Div2B[[Name / Club]:[Points]],5,FALSE)),0,VLOOKUP(tblPointScore[[#This Row],[Name / Club]],tblMac_Div2B[[Name / Club]:[Points]],5,FALSE))</f>
        <v>0</v>
      </c>
      <c r="O11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18" s="1">
        <f>IF(ISNA(VLOOKUP(tblPointScore[[#This Row],[Name / Club]],tblNow_Div1A[[Name / Club]:[Points]],5,FALSE)),0,VLOOKUP(tblPointScore[[#This Row],[Name / Club]],tblNow_Div1A[[Name / Club]:[Points]],5,FALSE))</f>
        <v>0</v>
      </c>
      <c r="Q118" s="1">
        <f>IF(ISNA(VLOOKUP(tblPointScore[[#This Row],[Name / Club]],tblNow_Div1B[[Name / Club]:[Points]],5,FALSE)),0,VLOOKUP(tblPointScore[[#This Row],[Name / Club]],tblNow_Div1B[[Name / Club]:[Points]],5,FALSE))</f>
        <v>0</v>
      </c>
      <c r="R118" s="1">
        <f>IF(ISNA(VLOOKUP(tblPointScore[[#This Row],[Name / Club]],tblNow_Div2A[[Name / Club]:[Points]],5,FALSE)),0,VLOOKUP(tblPointScore[[#This Row],[Name / Club]],tblNow_Div2A[[Name / Club]:[Points]],5,FALSE))</f>
        <v>0</v>
      </c>
      <c r="S118" s="1">
        <f>IF(ISNA(VLOOKUP(tblPointScore[[#This Row],[Name / Club]],tblNow_Div2B[[Name / Club]:[Points]],5,FALSE)),0,VLOOKUP(tblPointScore[[#This Row],[Name / Club]],tblNow_Div2B[[Name / Club]:[Points]],5,FALSE))</f>
        <v>0</v>
      </c>
      <c r="T11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18" s="1">
        <f>IF(ISNA(VLOOKUP(tblPointScore[[#This Row],[Name / Club]],tblSthn_Div1[[Name / Club]:[Points]],5,FALSE)),0,VLOOKUP(tblPointScore[[#This Row],[Name / Club]],tblSthn_Div1[[Name / Club]:[Points]],5,FALSE))</f>
        <v>0</v>
      </c>
      <c r="V118" s="1">
        <f>IF(ISNA(VLOOKUP(tblPointScore[[#This Row],[Name / Club]],tblSthn_Div2[[Name / Club]:[Points]],5,FALSE)),0,VLOOKUP(tblPointScore[[#This Row],[Name / Club]],tblSthn_Div2[[Name / Club]:[Points]],5,FALSE))</f>
        <v>0</v>
      </c>
      <c r="W118" s="1">
        <f>IF(ISNA(VLOOKUP(tblPointScore[[#This Row],[Name / Club]],tblSthn_Div1[Name / Club],1,FALSE)),IF(ISNA(VLOOKUP(tblPointScore[[#This Row],[Name / Club]],tblSthn_Div2[Name / Club],1,FALSE)),0,3),3)</f>
        <v>0</v>
      </c>
      <c r="X118" s="1">
        <f>SUM(tblPointScore[[#This Row],[Glbn Div 1]:[Sth H Pts]])</f>
        <v>0</v>
      </c>
      <c r="Y11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1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18" s="38" t="str">
        <f>IF(AND(tblPointScore[[#This Row],[Div 1 Pts]]&gt;0,tblPointScore[[#This Row],[Div 2 Pts]]&gt;0),"Y","N")</f>
        <v>N</v>
      </c>
      <c r="AB118" s="35" t="str">
        <f>IF(AND(tblPointScore[[#This Row],[Mac Div 1 A]]&gt;0,tblPointScore[[#This Row],[Mac Div 1 B]]&gt;0),"Y","N")</f>
        <v>N</v>
      </c>
      <c r="AC118" s="35" t="str">
        <f>IF(AND(tblPointScore[[#This Row],[Mac Div 2 A]]&gt;0,tblPointScore[[#This Row],[Mac Div 2 B]]&gt;0),"Y","N")</f>
        <v>N</v>
      </c>
      <c r="AD118" s="35" t="str">
        <f>IF(AND(tblPointScore[[#This Row],[Now Div 1 A]]&gt;0,tblPointScore[[#This Row],[Now Div 1 B]]&gt;0),"Y","N")</f>
        <v>N</v>
      </c>
      <c r="AE118" s="35" t="str">
        <f>IF(AND(tblPointScore[[#This Row],[Now Div 2 A]]&gt;0,tblPointScore[[#This Row],[Now Div 2 B]]&gt;0),"Y","N")</f>
        <v>N</v>
      </c>
      <c r="AF11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19" spans="1:32" hidden="1">
      <c r="A119" s="1">
        <f ca="1">CELL("row", A118)-1</f>
        <v>117</v>
      </c>
      <c r="B119" s="7" t="s">
        <v>19</v>
      </c>
      <c r="C119" s="7" t="s">
        <v>682</v>
      </c>
      <c r="D119" s="4" t="str">
        <f>CONCATENATE(tblPointScore[[#This Row],[Name]]," - ",tblPointScore[[#This Row],[Club]])</f>
        <v>A'Hern James - CCC</v>
      </c>
      <c r="E119" s="1">
        <f>IF(ISNA(VLOOKUP(tblPointScore[[#This Row],[Name / Club]],tblGlbn_Div1[[Name / Club]:[Points]],5,FALSE)),0,VLOOKUP(tblPointScore[[#This Row],[Name / Club]],tblGlbn_Div1[[Name / Club]:[Points]],5,FALSE))</f>
        <v>0</v>
      </c>
      <c r="F119" s="1">
        <f>IF(ISNA(VLOOKUP(tblPointScore[[#This Row],[Name / Club]],tblGlbn_Div2[[Name / Club]:[Points]],5,FALSE)),0,VLOOKUP(tblPointScore[[#This Row],[Name / Club]],tblGlbn_Div2[[Name / Club]:[Points]],5,FALSE))</f>
        <v>0</v>
      </c>
      <c r="G119" s="1">
        <f>IF(ISNA(VLOOKUP(tblPointScore[[#This Row],[Name / Club]],tblGlbn_Div1[Name / Club],1,FALSE)),IF(ISNA(VLOOKUP(tblPointScore[[#This Row],[Name / Club]],tblGlbn_Div2[Name / Club],1,FALSE)),0,3),3)</f>
        <v>0</v>
      </c>
      <c r="H119" s="1">
        <f>IF(ISNA(VLOOKUP(tblPointScore[[#This Row],[Name / Club]],tblIll_Div1[[Name / Club]:[Points]],5,FALSE)),0,VLOOKUP(tblPointScore[[#This Row],[Name / Club]],tblIll_Div1[[Name / Club]:[Points]],5,FALSE))</f>
        <v>0</v>
      </c>
      <c r="I119" s="1">
        <f>IF(ISNA(VLOOKUP(tblPointScore[[#This Row],[Name / Club]],tblIll_Div2[[Name / Club]:[Points]],5,FALSE)),0,VLOOKUP(tblPointScore[[#This Row],[Name / Club]],tblIll_Div2[[Name / Club]:[Points]],5,FALSE))</f>
        <v>0</v>
      </c>
      <c r="J119" s="1">
        <f>IF(ISNA(VLOOKUP(tblPointScore[[#This Row],[Name / Club]],tblIll_Div1[Name / Club],1,FALSE)),IF(ISNA(VLOOKUP(tblPointScore[[#This Row],[Name / Club]],tblIll_Div2[Name / Club],1,FALSE)),0,3),3)</f>
        <v>0</v>
      </c>
      <c r="K119" s="1">
        <f>IF(ISNA(VLOOKUP(tblPointScore[[#This Row],[Name / Club]],tblMac_Div1A[[Name / Club]:[Points]],5,FALSE)),0,VLOOKUP(tblPointScore[[#This Row],[Name / Club]],tblMac_Div1A[[Name / Club]:[Points]],5,FALSE))</f>
        <v>0</v>
      </c>
      <c r="L119" s="1">
        <f>IF(ISNA(VLOOKUP(tblPointScore[[#This Row],[Name / Club]],tblMac_Div1B[[Name / Club]:[Points]],5,FALSE)),0,VLOOKUP(tblPointScore[[#This Row],[Name / Club]],tblMac_Div1B[[Name / Club]:[Points]],5,FALSE))</f>
        <v>0</v>
      </c>
      <c r="M119" s="1">
        <f>IF(ISNA(VLOOKUP(tblPointScore[[#This Row],[Name / Club]],tblMac_Div2A[[Name / Club]:[Points]],5,FALSE)),0,VLOOKUP(tblPointScore[[#This Row],[Name / Club]],tblMac_Div2A[[Name / Club]:[Points]],5,FALSE))</f>
        <v>0</v>
      </c>
      <c r="N119" s="1">
        <f>IF(ISNA(VLOOKUP(tblPointScore[[#This Row],[Name / Club]],tblMac_Div2B[[Name / Club]:[Points]],5,FALSE)),0,VLOOKUP(tblPointScore[[#This Row],[Name / Club]],tblMac_Div2B[[Name / Club]:[Points]],5,FALSE))</f>
        <v>0</v>
      </c>
      <c r="O11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19" s="1">
        <f>IF(ISNA(VLOOKUP(tblPointScore[[#This Row],[Name / Club]],tblNow_Div1A[[Name / Club]:[Points]],5,FALSE)),0,VLOOKUP(tblPointScore[[#This Row],[Name / Club]],tblNow_Div1A[[Name / Club]:[Points]],5,FALSE))</f>
        <v>0</v>
      </c>
      <c r="Q119" s="1">
        <f>IF(ISNA(VLOOKUP(tblPointScore[[#This Row],[Name / Club]],tblNow_Div1B[[Name / Club]:[Points]],5,FALSE)),0,VLOOKUP(tblPointScore[[#This Row],[Name / Club]],tblNow_Div1B[[Name / Club]:[Points]],5,FALSE))</f>
        <v>0</v>
      </c>
      <c r="R119" s="1">
        <f>IF(ISNA(VLOOKUP(tblPointScore[[#This Row],[Name / Club]],tblNow_Div2A[[Name / Club]:[Points]],5,FALSE)),0,VLOOKUP(tblPointScore[[#This Row],[Name / Club]],tblNow_Div2A[[Name / Club]:[Points]],5,FALSE))</f>
        <v>0</v>
      </c>
      <c r="S119" s="1">
        <f>IF(ISNA(VLOOKUP(tblPointScore[[#This Row],[Name / Club]],tblNow_Div2B[[Name / Club]:[Points]],5,FALSE)),0,VLOOKUP(tblPointScore[[#This Row],[Name / Club]],tblNow_Div2B[[Name / Club]:[Points]],5,FALSE))</f>
        <v>0</v>
      </c>
      <c r="T11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19" s="1">
        <f>IF(ISNA(VLOOKUP(tblPointScore[[#This Row],[Name / Club]],tblSthn_Div1[[Name / Club]:[Points]],5,FALSE)),0,VLOOKUP(tblPointScore[[#This Row],[Name / Club]],tblSthn_Div1[[Name / Club]:[Points]],5,FALSE))</f>
        <v>0</v>
      </c>
      <c r="V119" s="1">
        <f>IF(ISNA(VLOOKUP(tblPointScore[[#This Row],[Name / Club]],tblSthn_Div2[[Name / Club]:[Points]],5,FALSE)),0,VLOOKUP(tblPointScore[[#This Row],[Name / Club]],tblSthn_Div2[[Name / Club]:[Points]],5,FALSE))</f>
        <v>0</v>
      </c>
      <c r="W119" s="1">
        <f>IF(ISNA(VLOOKUP(tblPointScore[[#This Row],[Name / Club]],tblSthn_Div1[Name / Club],1,FALSE)),IF(ISNA(VLOOKUP(tblPointScore[[#This Row],[Name / Club]],tblSthn_Div2[Name / Club],1,FALSE)),0,3),3)</f>
        <v>0</v>
      </c>
      <c r="X119" s="1">
        <f>SUM(tblPointScore[[#This Row],[Glbn Div 1]:[Sth H Pts]])</f>
        <v>0</v>
      </c>
      <c r="Y11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1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19" s="38" t="str">
        <f>IF(AND(tblPointScore[[#This Row],[Div 1 Pts]]&gt;0,tblPointScore[[#This Row],[Div 2 Pts]]&gt;0),"Y","N")</f>
        <v>N</v>
      </c>
      <c r="AB119" s="35" t="str">
        <f>IF(AND(tblPointScore[[#This Row],[Mac Div 1 A]]&gt;0,tblPointScore[[#This Row],[Mac Div 1 B]]&gt;0),"Y","N")</f>
        <v>N</v>
      </c>
      <c r="AC119" s="35" t="str">
        <f>IF(AND(tblPointScore[[#This Row],[Mac Div 2 A]]&gt;0,tblPointScore[[#This Row],[Mac Div 2 B]]&gt;0),"Y","N")</f>
        <v>N</v>
      </c>
      <c r="AD119" s="35" t="str">
        <f>IF(AND(tblPointScore[[#This Row],[Now Div 1 A]]&gt;0,tblPointScore[[#This Row],[Now Div 1 B]]&gt;0),"Y","N")</f>
        <v>N</v>
      </c>
      <c r="AE119" s="35" t="str">
        <f>IF(AND(tblPointScore[[#This Row],[Now Div 2 A]]&gt;0,tblPointScore[[#This Row],[Now Div 2 B]]&gt;0),"Y","N")</f>
        <v>N</v>
      </c>
      <c r="AF11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20" spans="1:32" hidden="1">
      <c r="A120" s="1">
        <f ca="1">CELL("row", A119)-1</f>
        <v>118</v>
      </c>
      <c r="B120" s="7" t="s">
        <v>89</v>
      </c>
      <c r="C120" s="7" t="s">
        <v>682</v>
      </c>
      <c r="D120" s="4" t="str">
        <f>CONCATENATE(tblPointScore[[#This Row],[Name]]," - ",tblPointScore[[#This Row],[Club]])</f>
        <v>Ahmed Khalid - CCC</v>
      </c>
      <c r="E120" s="1">
        <f>IF(ISNA(VLOOKUP(tblPointScore[[#This Row],[Name / Club]],tblGlbn_Div1[[Name / Club]:[Points]],5,FALSE)),0,VLOOKUP(tblPointScore[[#This Row],[Name / Club]],tblGlbn_Div1[[Name / Club]:[Points]],5,FALSE))</f>
        <v>0</v>
      </c>
      <c r="F120" s="1">
        <f>IF(ISNA(VLOOKUP(tblPointScore[[#This Row],[Name / Club]],tblGlbn_Div2[[Name / Club]:[Points]],5,FALSE)),0,VLOOKUP(tblPointScore[[#This Row],[Name / Club]],tblGlbn_Div2[[Name / Club]:[Points]],5,FALSE))</f>
        <v>0</v>
      </c>
      <c r="G120" s="1">
        <f>IF(ISNA(VLOOKUP(tblPointScore[[#This Row],[Name / Club]],tblGlbn_Div1[Name / Club],1,FALSE)),IF(ISNA(VLOOKUP(tblPointScore[[#This Row],[Name / Club]],tblGlbn_Div2[Name / Club],1,FALSE)),0,3),3)</f>
        <v>0</v>
      </c>
      <c r="H120" s="1">
        <f>IF(ISNA(VLOOKUP(tblPointScore[[#This Row],[Name / Club]],tblIll_Div1[[Name / Club]:[Points]],5,FALSE)),0,VLOOKUP(tblPointScore[[#This Row],[Name / Club]],tblIll_Div1[[Name / Club]:[Points]],5,FALSE))</f>
        <v>0</v>
      </c>
      <c r="I120" s="1">
        <f>IF(ISNA(VLOOKUP(tblPointScore[[#This Row],[Name / Club]],tblIll_Div2[[Name / Club]:[Points]],5,FALSE)),0,VLOOKUP(tblPointScore[[#This Row],[Name / Club]],tblIll_Div2[[Name / Club]:[Points]],5,FALSE))</f>
        <v>0</v>
      </c>
      <c r="J120" s="1">
        <f>IF(ISNA(VLOOKUP(tblPointScore[[#This Row],[Name / Club]],tblIll_Div1[Name / Club],1,FALSE)),IF(ISNA(VLOOKUP(tblPointScore[[#This Row],[Name / Club]],tblIll_Div2[Name / Club],1,FALSE)),0,3),3)</f>
        <v>0</v>
      </c>
      <c r="K120" s="1">
        <f>IF(ISNA(VLOOKUP(tblPointScore[[#This Row],[Name / Club]],tblMac_Div1A[[Name / Club]:[Points]],5,FALSE)),0,VLOOKUP(tblPointScore[[#This Row],[Name / Club]],tblMac_Div1A[[Name / Club]:[Points]],5,FALSE))</f>
        <v>0</v>
      </c>
      <c r="L120" s="1">
        <f>IF(ISNA(VLOOKUP(tblPointScore[[#This Row],[Name / Club]],tblMac_Div1B[[Name / Club]:[Points]],5,FALSE)),0,VLOOKUP(tblPointScore[[#This Row],[Name / Club]],tblMac_Div1B[[Name / Club]:[Points]],5,FALSE))</f>
        <v>0</v>
      </c>
      <c r="M120" s="1">
        <f>IF(ISNA(VLOOKUP(tblPointScore[[#This Row],[Name / Club]],tblMac_Div2A[[Name / Club]:[Points]],5,FALSE)),0,VLOOKUP(tblPointScore[[#This Row],[Name / Club]],tblMac_Div2A[[Name / Club]:[Points]],5,FALSE))</f>
        <v>0</v>
      </c>
      <c r="N120" s="1">
        <f>IF(ISNA(VLOOKUP(tblPointScore[[#This Row],[Name / Club]],tblMac_Div2B[[Name / Club]:[Points]],5,FALSE)),0,VLOOKUP(tblPointScore[[#This Row],[Name / Club]],tblMac_Div2B[[Name / Club]:[Points]],5,FALSE))</f>
        <v>0</v>
      </c>
      <c r="O12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20" s="1">
        <f>IF(ISNA(VLOOKUP(tblPointScore[[#This Row],[Name / Club]],tblNow_Div1A[[Name / Club]:[Points]],5,FALSE)),0,VLOOKUP(tblPointScore[[#This Row],[Name / Club]],tblNow_Div1A[[Name / Club]:[Points]],5,FALSE))</f>
        <v>0</v>
      </c>
      <c r="Q120" s="1">
        <f>IF(ISNA(VLOOKUP(tblPointScore[[#This Row],[Name / Club]],tblNow_Div1B[[Name / Club]:[Points]],5,FALSE)),0,VLOOKUP(tblPointScore[[#This Row],[Name / Club]],tblNow_Div1B[[Name / Club]:[Points]],5,FALSE))</f>
        <v>0</v>
      </c>
      <c r="R120" s="1">
        <f>IF(ISNA(VLOOKUP(tblPointScore[[#This Row],[Name / Club]],tblNow_Div2A[[Name / Club]:[Points]],5,FALSE)),0,VLOOKUP(tblPointScore[[#This Row],[Name / Club]],tblNow_Div2A[[Name / Club]:[Points]],5,FALSE))</f>
        <v>0</v>
      </c>
      <c r="S120" s="1">
        <f>IF(ISNA(VLOOKUP(tblPointScore[[#This Row],[Name / Club]],tblNow_Div2B[[Name / Club]:[Points]],5,FALSE)),0,VLOOKUP(tblPointScore[[#This Row],[Name / Club]],tblNow_Div2B[[Name / Club]:[Points]],5,FALSE))</f>
        <v>0</v>
      </c>
      <c r="T12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20" s="1">
        <f>IF(ISNA(VLOOKUP(tblPointScore[[#This Row],[Name / Club]],tblSthn_Div1[[Name / Club]:[Points]],5,FALSE)),0,VLOOKUP(tblPointScore[[#This Row],[Name / Club]],tblSthn_Div1[[Name / Club]:[Points]],5,FALSE))</f>
        <v>0</v>
      </c>
      <c r="V120" s="1">
        <f>IF(ISNA(VLOOKUP(tblPointScore[[#This Row],[Name / Club]],tblSthn_Div2[[Name / Club]:[Points]],5,FALSE)),0,VLOOKUP(tblPointScore[[#This Row],[Name / Club]],tblSthn_Div2[[Name / Club]:[Points]],5,FALSE))</f>
        <v>0</v>
      </c>
      <c r="W120" s="1">
        <f>IF(ISNA(VLOOKUP(tblPointScore[[#This Row],[Name / Club]],tblSthn_Div1[Name / Club],1,FALSE)),IF(ISNA(VLOOKUP(tblPointScore[[#This Row],[Name / Club]],tblSthn_Div2[Name / Club],1,FALSE)),0,3),3)</f>
        <v>0</v>
      </c>
      <c r="X120" s="1">
        <f>SUM(tblPointScore[[#This Row],[Glbn Div 1]:[Sth H Pts]])</f>
        <v>0</v>
      </c>
      <c r="Y12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2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20" s="38" t="str">
        <f>IF(AND(tblPointScore[[#This Row],[Div 1 Pts]]&gt;0,tblPointScore[[#This Row],[Div 2 Pts]]&gt;0),"Y","N")</f>
        <v>N</v>
      </c>
      <c r="AB120" s="35" t="str">
        <f>IF(AND(tblPointScore[[#This Row],[Mac Div 1 A]]&gt;0,tblPointScore[[#This Row],[Mac Div 1 B]]&gt;0),"Y","N")</f>
        <v>N</v>
      </c>
      <c r="AC120" s="35" t="str">
        <f>IF(AND(tblPointScore[[#This Row],[Mac Div 2 A]]&gt;0,tblPointScore[[#This Row],[Mac Div 2 B]]&gt;0),"Y","N")</f>
        <v>N</v>
      </c>
      <c r="AD120" s="35" t="str">
        <f>IF(AND(tblPointScore[[#This Row],[Now Div 1 A]]&gt;0,tblPointScore[[#This Row],[Now Div 1 B]]&gt;0),"Y","N")</f>
        <v>N</v>
      </c>
      <c r="AE120" s="35" t="str">
        <f>IF(AND(tblPointScore[[#This Row],[Now Div 2 A]]&gt;0,tblPointScore[[#This Row],[Now Div 2 B]]&gt;0),"Y","N")</f>
        <v>N</v>
      </c>
      <c r="AF12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21" spans="1:32" hidden="1">
      <c r="A121" s="1">
        <f ca="1">CELL("row", A120)-1</f>
        <v>119</v>
      </c>
      <c r="B121" s="7" t="s">
        <v>90</v>
      </c>
      <c r="C121" s="7" t="s">
        <v>684</v>
      </c>
      <c r="D121" s="4" t="str">
        <f>CONCATENATE(tblPointScore[[#This Row],[Name]]," - ",tblPointScore[[#This Row],[Club]])</f>
        <v>Aitkins Martin - NVC</v>
      </c>
      <c r="E121" s="1">
        <f>IF(ISNA(VLOOKUP(tblPointScore[[#This Row],[Name / Club]],tblGlbn_Div1[[Name / Club]:[Points]],5,FALSE)),0,VLOOKUP(tblPointScore[[#This Row],[Name / Club]],tblGlbn_Div1[[Name / Club]:[Points]],5,FALSE))</f>
        <v>0</v>
      </c>
      <c r="F121" s="1">
        <f>IF(ISNA(VLOOKUP(tblPointScore[[#This Row],[Name / Club]],tblGlbn_Div2[[Name / Club]:[Points]],5,FALSE)),0,VLOOKUP(tblPointScore[[#This Row],[Name / Club]],tblGlbn_Div2[[Name / Club]:[Points]],5,FALSE))</f>
        <v>0</v>
      </c>
      <c r="G121" s="1">
        <f>IF(ISNA(VLOOKUP(tblPointScore[[#This Row],[Name / Club]],tblGlbn_Div1[Name / Club],1,FALSE)),IF(ISNA(VLOOKUP(tblPointScore[[#This Row],[Name / Club]],tblGlbn_Div2[Name / Club],1,FALSE)),0,3),3)</f>
        <v>0</v>
      </c>
      <c r="H121" s="1">
        <f>IF(ISNA(VLOOKUP(tblPointScore[[#This Row],[Name / Club]],tblIll_Div1[[Name / Club]:[Points]],5,FALSE)),0,VLOOKUP(tblPointScore[[#This Row],[Name / Club]],tblIll_Div1[[Name / Club]:[Points]],5,FALSE))</f>
        <v>0</v>
      </c>
      <c r="I121" s="1">
        <f>IF(ISNA(VLOOKUP(tblPointScore[[#This Row],[Name / Club]],tblIll_Div2[[Name / Club]:[Points]],5,FALSE)),0,VLOOKUP(tblPointScore[[#This Row],[Name / Club]],tblIll_Div2[[Name / Club]:[Points]],5,FALSE))</f>
        <v>0</v>
      </c>
      <c r="J121" s="1">
        <f>IF(ISNA(VLOOKUP(tblPointScore[[#This Row],[Name / Club]],tblIll_Div1[Name / Club],1,FALSE)),IF(ISNA(VLOOKUP(tblPointScore[[#This Row],[Name / Club]],tblIll_Div2[Name / Club],1,FALSE)),0,3),3)</f>
        <v>0</v>
      </c>
      <c r="K121" s="1">
        <f>IF(ISNA(VLOOKUP(tblPointScore[[#This Row],[Name / Club]],tblMac_Div1A[[Name / Club]:[Points]],5,FALSE)),0,VLOOKUP(tblPointScore[[#This Row],[Name / Club]],tblMac_Div1A[[Name / Club]:[Points]],5,FALSE))</f>
        <v>0</v>
      </c>
      <c r="L121" s="1">
        <f>IF(ISNA(VLOOKUP(tblPointScore[[#This Row],[Name / Club]],tblMac_Div1B[[Name / Club]:[Points]],5,FALSE)),0,VLOOKUP(tblPointScore[[#This Row],[Name / Club]],tblMac_Div1B[[Name / Club]:[Points]],5,FALSE))</f>
        <v>0</v>
      </c>
      <c r="M121" s="1">
        <f>IF(ISNA(VLOOKUP(tblPointScore[[#This Row],[Name / Club]],tblMac_Div2A[[Name / Club]:[Points]],5,FALSE)),0,VLOOKUP(tblPointScore[[#This Row],[Name / Club]],tblMac_Div2A[[Name / Club]:[Points]],5,FALSE))</f>
        <v>0</v>
      </c>
      <c r="N121" s="1">
        <f>IF(ISNA(VLOOKUP(tblPointScore[[#This Row],[Name / Club]],tblMac_Div2B[[Name / Club]:[Points]],5,FALSE)),0,VLOOKUP(tblPointScore[[#This Row],[Name / Club]],tblMac_Div2B[[Name / Club]:[Points]],5,FALSE))</f>
        <v>0</v>
      </c>
      <c r="O12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21" s="1">
        <f>IF(ISNA(VLOOKUP(tblPointScore[[#This Row],[Name / Club]],tblNow_Div1A[[Name / Club]:[Points]],5,FALSE)),0,VLOOKUP(tblPointScore[[#This Row],[Name / Club]],tblNow_Div1A[[Name / Club]:[Points]],5,FALSE))</f>
        <v>0</v>
      </c>
      <c r="Q121" s="1">
        <f>IF(ISNA(VLOOKUP(tblPointScore[[#This Row],[Name / Club]],tblNow_Div1B[[Name / Club]:[Points]],5,FALSE)),0,VLOOKUP(tblPointScore[[#This Row],[Name / Club]],tblNow_Div1B[[Name / Club]:[Points]],5,FALSE))</f>
        <v>0</v>
      </c>
      <c r="R121" s="1">
        <f>IF(ISNA(VLOOKUP(tblPointScore[[#This Row],[Name / Club]],tblNow_Div2A[[Name / Club]:[Points]],5,FALSE)),0,VLOOKUP(tblPointScore[[#This Row],[Name / Club]],tblNow_Div2A[[Name / Club]:[Points]],5,FALSE))</f>
        <v>0</v>
      </c>
      <c r="S121" s="1">
        <f>IF(ISNA(VLOOKUP(tblPointScore[[#This Row],[Name / Club]],tblNow_Div2B[[Name / Club]:[Points]],5,FALSE)),0,VLOOKUP(tblPointScore[[#This Row],[Name / Club]],tblNow_Div2B[[Name / Club]:[Points]],5,FALSE))</f>
        <v>0</v>
      </c>
      <c r="T12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21" s="1">
        <f>IF(ISNA(VLOOKUP(tblPointScore[[#This Row],[Name / Club]],tblSthn_Div1[[Name / Club]:[Points]],5,FALSE)),0,VLOOKUP(tblPointScore[[#This Row],[Name / Club]],tblSthn_Div1[[Name / Club]:[Points]],5,FALSE))</f>
        <v>0</v>
      </c>
      <c r="V121" s="1">
        <f>IF(ISNA(VLOOKUP(tblPointScore[[#This Row],[Name / Club]],tblSthn_Div2[[Name / Club]:[Points]],5,FALSE)),0,VLOOKUP(tblPointScore[[#This Row],[Name / Club]],tblSthn_Div2[[Name / Club]:[Points]],5,FALSE))</f>
        <v>0</v>
      </c>
      <c r="W121" s="1">
        <f>IF(ISNA(VLOOKUP(tblPointScore[[#This Row],[Name / Club]],tblSthn_Div1[Name / Club],1,FALSE)),IF(ISNA(VLOOKUP(tblPointScore[[#This Row],[Name / Club]],tblSthn_Div2[Name / Club],1,FALSE)),0,3),3)</f>
        <v>0</v>
      </c>
      <c r="X121" s="1">
        <f>SUM(tblPointScore[[#This Row],[Glbn Div 1]:[Sth H Pts]])</f>
        <v>0</v>
      </c>
      <c r="Y12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2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21" s="38" t="str">
        <f>IF(AND(tblPointScore[[#This Row],[Div 1 Pts]]&gt;0,tblPointScore[[#This Row],[Div 2 Pts]]&gt;0),"Y","N")</f>
        <v>N</v>
      </c>
      <c r="AB121" s="35" t="str">
        <f>IF(AND(tblPointScore[[#This Row],[Mac Div 1 A]]&gt;0,tblPointScore[[#This Row],[Mac Div 1 B]]&gt;0),"Y","N")</f>
        <v>N</v>
      </c>
      <c r="AC121" s="35" t="str">
        <f>IF(AND(tblPointScore[[#This Row],[Mac Div 2 A]]&gt;0,tblPointScore[[#This Row],[Mac Div 2 B]]&gt;0),"Y","N")</f>
        <v>N</v>
      </c>
      <c r="AD121" s="35" t="str">
        <f>IF(AND(tblPointScore[[#This Row],[Now Div 1 A]]&gt;0,tblPointScore[[#This Row],[Now Div 1 B]]&gt;0),"Y","N")</f>
        <v>N</v>
      </c>
      <c r="AE121" s="35" t="str">
        <f>IF(AND(tblPointScore[[#This Row],[Now Div 2 A]]&gt;0,tblPointScore[[#This Row],[Now Div 2 B]]&gt;0),"Y","N")</f>
        <v>N</v>
      </c>
      <c r="AF12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22" spans="1:32" hidden="1">
      <c r="A122" s="1">
        <f ca="1">CELL("row", A121)-1</f>
        <v>120</v>
      </c>
      <c r="B122" s="7" t="s">
        <v>91</v>
      </c>
      <c r="C122" s="7" t="s">
        <v>681</v>
      </c>
      <c r="D122" s="4" t="str">
        <f>CONCATENATE(tblPointScore[[#This Row],[Name]]," - ",tblPointScore[[#This Row],[Club]])</f>
        <v>Aitkinson Ken - GCC</v>
      </c>
      <c r="E122" s="1">
        <f>IF(ISNA(VLOOKUP(tblPointScore[[#This Row],[Name / Club]],tblGlbn_Div1[[Name / Club]:[Points]],5,FALSE)),0,VLOOKUP(tblPointScore[[#This Row],[Name / Club]],tblGlbn_Div1[[Name / Club]:[Points]],5,FALSE))</f>
        <v>0</v>
      </c>
      <c r="F122" s="1">
        <f>IF(ISNA(VLOOKUP(tblPointScore[[#This Row],[Name / Club]],tblGlbn_Div2[[Name / Club]:[Points]],5,FALSE)),0,VLOOKUP(tblPointScore[[#This Row],[Name / Club]],tblGlbn_Div2[[Name / Club]:[Points]],5,FALSE))</f>
        <v>0</v>
      </c>
      <c r="G122" s="1">
        <f>IF(ISNA(VLOOKUP(tblPointScore[[#This Row],[Name / Club]],tblGlbn_Div1[Name / Club],1,FALSE)),IF(ISNA(VLOOKUP(tblPointScore[[#This Row],[Name / Club]],tblGlbn_Div2[Name / Club],1,FALSE)),0,3),3)</f>
        <v>0</v>
      </c>
      <c r="H122" s="1">
        <f>IF(ISNA(VLOOKUP(tblPointScore[[#This Row],[Name / Club]],tblIll_Div1[[Name / Club]:[Points]],5,FALSE)),0,VLOOKUP(tblPointScore[[#This Row],[Name / Club]],tblIll_Div1[[Name / Club]:[Points]],5,FALSE))</f>
        <v>0</v>
      </c>
      <c r="I122" s="1">
        <f>IF(ISNA(VLOOKUP(tblPointScore[[#This Row],[Name / Club]],tblIll_Div2[[Name / Club]:[Points]],5,FALSE)),0,VLOOKUP(tblPointScore[[#This Row],[Name / Club]],tblIll_Div2[[Name / Club]:[Points]],5,FALSE))</f>
        <v>0</v>
      </c>
      <c r="J122" s="1">
        <f>IF(ISNA(VLOOKUP(tblPointScore[[#This Row],[Name / Club]],tblIll_Div1[Name / Club],1,FALSE)),IF(ISNA(VLOOKUP(tblPointScore[[#This Row],[Name / Club]],tblIll_Div2[Name / Club],1,FALSE)),0,3),3)</f>
        <v>0</v>
      </c>
      <c r="K122" s="1">
        <f>IF(ISNA(VLOOKUP(tblPointScore[[#This Row],[Name / Club]],tblMac_Div1A[[Name / Club]:[Points]],5,FALSE)),0,VLOOKUP(tblPointScore[[#This Row],[Name / Club]],tblMac_Div1A[[Name / Club]:[Points]],5,FALSE))</f>
        <v>0</v>
      </c>
      <c r="L122" s="1">
        <f>IF(ISNA(VLOOKUP(tblPointScore[[#This Row],[Name / Club]],tblMac_Div1B[[Name / Club]:[Points]],5,FALSE)),0,VLOOKUP(tblPointScore[[#This Row],[Name / Club]],tblMac_Div1B[[Name / Club]:[Points]],5,FALSE))</f>
        <v>0</v>
      </c>
      <c r="M122" s="1">
        <f>IF(ISNA(VLOOKUP(tblPointScore[[#This Row],[Name / Club]],tblMac_Div2A[[Name / Club]:[Points]],5,FALSE)),0,VLOOKUP(tblPointScore[[#This Row],[Name / Club]],tblMac_Div2A[[Name / Club]:[Points]],5,FALSE))</f>
        <v>0</v>
      </c>
      <c r="N122" s="1">
        <f>IF(ISNA(VLOOKUP(tblPointScore[[#This Row],[Name / Club]],tblMac_Div2B[[Name / Club]:[Points]],5,FALSE)),0,VLOOKUP(tblPointScore[[#This Row],[Name / Club]],tblMac_Div2B[[Name / Club]:[Points]],5,FALSE))</f>
        <v>0</v>
      </c>
      <c r="O12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22" s="1">
        <f>IF(ISNA(VLOOKUP(tblPointScore[[#This Row],[Name / Club]],tblNow_Div1A[[Name / Club]:[Points]],5,FALSE)),0,VLOOKUP(tblPointScore[[#This Row],[Name / Club]],tblNow_Div1A[[Name / Club]:[Points]],5,FALSE))</f>
        <v>0</v>
      </c>
      <c r="Q122" s="1">
        <f>IF(ISNA(VLOOKUP(tblPointScore[[#This Row],[Name / Club]],tblNow_Div1B[[Name / Club]:[Points]],5,FALSE)),0,VLOOKUP(tblPointScore[[#This Row],[Name / Club]],tblNow_Div1B[[Name / Club]:[Points]],5,FALSE))</f>
        <v>0</v>
      </c>
      <c r="R122" s="1">
        <f>IF(ISNA(VLOOKUP(tblPointScore[[#This Row],[Name / Club]],tblNow_Div2A[[Name / Club]:[Points]],5,FALSE)),0,VLOOKUP(tblPointScore[[#This Row],[Name / Club]],tblNow_Div2A[[Name / Club]:[Points]],5,FALSE))</f>
        <v>0</v>
      </c>
      <c r="S122" s="1">
        <f>IF(ISNA(VLOOKUP(tblPointScore[[#This Row],[Name / Club]],tblNow_Div2B[[Name / Club]:[Points]],5,FALSE)),0,VLOOKUP(tblPointScore[[#This Row],[Name / Club]],tblNow_Div2B[[Name / Club]:[Points]],5,FALSE))</f>
        <v>0</v>
      </c>
      <c r="T12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22" s="1">
        <f>IF(ISNA(VLOOKUP(tblPointScore[[#This Row],[Name / Club]],tblSthn_Div1[[Name / Club]:[Points]],5,FALSE)),0,VLOOKUP(tblPointScore[[#This Row],[Name / Club]],tblSthn_Div1[[Name / Club]:[Points]],5,FALSE))</f>
        <v>0</v>
      </c>
      <c r="V122" s="1">
        <f>IF(ISNA(VLOOKUP(tblPointScore[[#This Row],[Name / Club]],tblSthn_Div2[[Name / Club]:[Points]],5,FALSE)),0,VLOOKUP(tblPointScore[[#This Row],[Name / Club]],tblSthn_Div2[[Name / Club]:[Points]],5,FALSE))</f>
        <v>0</v>
      </c>
      <c r="W122" s="1">
        <f>IF(ISNA(VLOOKUP(tblPointScore[[#This Row],[Name / Club]],tblSthn_Div1[Name / Club],1,FALSE)),IF(ISNA(VLOOKUP(tblPointScore[[#This Row],[Name / Club]],tblSthn_Div2[Name / Club],1,FALSE)),0,3),3)</f>
        <v>0</v>
      </c>
      <c r="X122" s="1">
        <f>SUM(tblPointScore[[#This Row],[Glbn Div 1]:[Sth H Pts]])</f>
        <v>0</v>
      </c>
      <c r="Y12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2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22" s="38" t="str">
        <f>IF(AND(tblPointScore[[#This Row],[Div 1 Pts]]&gt;0,tblPointScore[[#This Row],[Div 2 Pts]]&gt;0),"Y","N")</f>
        <v>N</v>
      </c>
      <c r="AB122" s="35" t="str">
        <f>IF(AND(tblPointScore[[#This Row],[Mac Div 1 A]]&gt;0,tblPointScore[[#This Row],[Mac Div 1 B]]&gt;0),"Y","N")</f>
        <v>N</v>
      </c>
      <c r="AC122" s="35" t="str">
        <f>IF(AND(tblPointScore[[#This Row],[Mac Div 2 A]]&gt;0,tblPointScore[[#This Row],[Mac Div 2 B]]&gt;0),"Y","N")</f>
        <v>N</v>
      </c>
      <c r="AD122" s="35" t="str">
        <f>IF(AND(tblPointScore[[#This Row],[Now Div 1 A]]&gt;0,tblPointScore[[#This Row],[Now Div 1 B]]&gt;0),"Y","N")</f>
        <v>N</v>
      </c>
      <c r="AE122" s="35" t="str">
        <f>IF(AND(tblPointScore[[#This Row],[Now Div 2 A]]&gt;0,tblPointScore[[#This Row],[Now Div 2 B]]&gt;0),"Y","N")</f>
        <v>N</v>
      </c>
      <c r="AF12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23" spans="1:32" hidden="1">
      <c r="A123" s="1">
        <f ca="1">CELL("row", A122)-1</f>
        <v>121</v>
      </c>
      <c r="B123" s="7" t="s">
        <v>92</v>
      </c>
      <c r="C123" s="7" t="s">
        <v>685</v>
      </c>
      <c r="D123" s="4" t="str">
        <f>CONCATENATE(tblPointScore[[#This Row],[Name]]," - ",tblPointScore[[#This Row],[Club]])</f>
        <v>Ajazi Shah - ICC</v>
      </c>
      <c r="E123" s="1">
        <f>IF(ISNA(VLOOKUP(tblPointScore[[#This Row],[Name / Club]],tblGlbn_Div1[[Name / Club]:[Points]],5,FALSE)),0,VLOOKUP(tblPointScore[[#This Row],[Name / Club]],tblGlbn_Div1[[Name / Club]:[Points]],5,FALSE))</f>
        <v>0</v>
      </c>
      <c r="F123" s="1">
        <f>IF(ISNA(VLOOKUP(tblPointScore[[#This Row],[Name / Club]],tblGlbn_Div2[[Name / Club]:[Points]],5,FALSE)),0,VLOOKUP(tblPointScore[[#This Row],[Name / Club]],tblGlbn_Div2[[Name / Club]:[Points]],5,FALSE))</f>
        <v>0</v>
      </c>
      <c r="G123" s="1">
        <f>IF(ISNA(VLOOKUP(tblPointScore[[#This Row],[Name / Club]],tblGlbn_Div1[Name / Club],1,FALSE)),IF(ISNA(VLOOKUP(tblPointScore[[#This Row],[Name / Club]],tblGlbn_Div2[Name / Club],1,FALSE)),0,3),3)</f>
        <v>0</v>
      </c>
      <c r="H123" s="1">
        <f>IF(ISNA(VLOOKUP(tblPointScore[[#This Row],[Name / Club]],tblIll_Div1[[Name / Club]:[Points]],5,FALSE)),0,VLOOKUP(tblPointScore[[#This Row],[Name / Club]],tblIll_Div1[[Name / Club]:[Points]],5,FALSE))</f>
        <v>0</v>
      </c>
      <c r="I123" s="1">
        <f>IF(ISNA(VLOOKUP(tblPointScore[[#This Row],[Name / Club]],tblIll_Div2[[Name / Club]:[Points]],5,FALSE)),0,VLOOKUP(tblPointScore[[#This Row],[Name / Club]],tblIll_Div2[[Name / Club]:[Points]],5,FALSE))</f>
        <v>0</v>
      </c>
      <c r="J123" s="1">
        <f>IF(ISNA(VLOOKUP(tblPointScore[[#This Row],[Name / Club]],tblIll_Div1[Name / Club],1,FALSE)),IF(ISNA(VLOOKUP(tblPointScore[[#This Row],[Name / Club]],tblIll_Div2[Name / Club],1,FALSE)),0,3),3)</f>
        <v>0</v>
      </c>
      <c r="K123" s="1">
        <f>IF(ISNA(VLOOKUP(tblPointScore[[#This Row],[Name / Club]],tblMac_Div1A[[Name / Club]:[Points]],5,FALSE)),0,VLOOKUP(tblPointScore[[#This Row],[Name / Club]],tblMac_Div1A[[Name / Club]:[Points]],5,FALSE))</f>
        <v>0</v>
      </c>
      <c r="L123" s="1">
        <f>IF(ISNA(VLOOKUP(tblPointScore[[#This Row],[Name / Club]],tblMac_Div1B[[Name / Club]:[Points]],5,FALSE)),0,VLOOKUP(tblPointScore[[#This Row],[Name / Club]],tblMac_Div1B[[Name / Club]:[Points]],5,FALSE))</f>
        <v>0</v>
      </c>
      <c r="M123" s="1">
        <f>IF(ISNA(VLOOKUP(tblPointScore[[#This Row],[Name / Club]],tblMac_Div2A[[Name / Club]:[Points]],5,FALSE)),0,VLOOKUP(tblPointScore[[#This Row],[Name / Club]],tblMac_Div2A[[Name / Club]:[Points]],5,FALSE))</f>
        <v>0</v>
      </c>
      <c r="N123" s="1">
        <f>IF(ISNA(VLOOKUP(tblPointScore[[#This Row],[Name / Club]],tblMac_Div2B[[Name / Club]:[Points]],5,FALSE)),0,VLOOKUP(tblPointScore[[#This Row],[Name / Club]],tblMac_Div2B[[Name / Club]:[Points]],5,FALSE))</f>
        <v>0</v>
      </c>
      <c r="O12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23" s="1">
        <f>IF(ISNA(VLOOKUP(tblPointScore[[#This Row],[Name / Club]],tblNow_Div1A[[Name / Club]:[Points]],5,FALSE)),0,VLOOKUP(tblPointScore[[#This Row],[Name / Club]],tblNow_Div1A[[Name / Club]:[Points]],5,FALSE))</f>
        <v>0</v>
      </c>
      <c r="Q123" s="1">
        <f>IF(ISNA(VLOOKUP(tblPointScore[[#This Row],[Name / Club]],tblNow_Div1B[[Name / Club]:[Points]],5,FALSE)),0,VLOOKUP(tblPointScore[[#This Row],[Name / Club]],tblNow_Div1B[[Name / Club]:[Points]],5,FALSE))</f>
        <v>0</v>
      </c>
      <c r="R123" s="1">
        <f>IF(ISNA(VLOOKUP(tblPointScore[[#This Row],[Name / Club]],tblNow_Div2A[[Name / Club]:[Points]],5,FALSE)),0,VLOOKUP(tblPointScore[[#This Row],[Name / Club]],tblNow_Div2A[[Name / Club]:[Points]],5,FALSE))</f>
        <v>0</v>
      </c>
      <c r="S123" s="1">
        <f>IF(ISNA(VLOOKUP(tblPointScore[[#This Row],[Name / Club]],tblNow_Div2B[[Name / Club]:[Points]],5,FALSE)),0,VLOOKUP(tblPointScore[[#This Row],[Name / Club]],tblNow_Div2B[[Name / Club]:[Points]],5,FALSE))</f>
        <v>0</v>
      </c>
      <c r="T12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23" s="1">
        <f>IF(ISNA(VLOOKUP(tblPointScore[[#This Row],[Name / Club]],tblSthn_Div1[[Name / Club]:[Points]],5,FALSE)),0,VLOOKUP(tblPointScore[[#This Row],[Name / Club]],tblSthn_Div1[[Name / Club]:[Points]],5,FALSE))</f>
        <v>0</v>
      </c>
      <c r="V123" s="1">
        <f>IF(ISNA(VLOOKUP(tblPointScore[[#This Row],[Name / Club]],tblSthn_Div2[[Name / Club]:[Points]],5,FALSE)),0,VLOOKUP(tblPointScore[[#This Row],[Name / Club]],tblSthn_Div2[[Name / Club]:[Points]],5,FALSE))</f>
        <v>0</v>
      </c>
      <c r="W123" s="1">
        <f>IF(ISNA(VLOOKUP(tblPointScore[[#This Row],[Name / Club]],tblSthn_Div1[Name / Club],1,FALSE)),IF(ISNA(VLOOKUP(tblPointScore[[#This Row],[Name / Club]],tblSthn_Div2[Name / Club],1,FALSE)),0,3),3)</f>
        <v>0</v>
      </c>
      <c r="X123" s="1">
        <f>SUM(tblPointScore[[#This Row],[Glbn Div 1]:[Sth H Pts]])</f>
        <v>0</v>
      </c>
      <c r="Y12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2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23" s="38" t="str">
        <f>IF(AND(tblPointScore[[#This Row],[Div 1 Pts]]&gt;0,tblPointScore[[#This Row],[Div 2 Pts]]&gt;0),"Y","N")</f>
        <v>N</v>
      </c>
      <c r="AB123" s="35" t="str">
        <f>IF(AND(tblPointScore[[#This Row],[Mac Div 1 A]]&gt;0,tblPointScore[[#This Row],[Mac Div 1 B]]&gt;0),"Y","N")</f>
        <v>N</v>
      </c>
      <c r="AC123" s="35" t="str">
        <f>IF(AND(tblPointScore[[#This Row],[Mac Div 2 A]]&gt;0,tblPointScore[[#This Row],[Mac Div 2 B]]&gt;0),"Y","N")</f>
        <v>N</v>
      </c>
      <c r="AD123" s="35" t="str">
        <f>IF(AND(tblPointScore[[#This Row],[Now Div 1 A]]&gt;0,tblPointScore[[#This Row],[Now Div 1 B]]&gt;0),"Y","N")</f>
        <v>N</v>
      </c>
      <c r="AE123" s="35" t="str">
        <f>IF(AND(tblPointScore[[#This Row],[Now Div 2 A]]&gt;0,tblPointScore[[#This Row],[Now Div 2 B]]&gt;0),"Y","N")</f>
        <v>N</v>
      </c>
      <c r="AF12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24" spans="1:32" hidden="1">
      <c r="A124" s="1">
        <f ca="1">CELL("row", A123)-1</f>
        <v>122</v>
      </c>
      <c r="B124" s="7" t="s">
        <v>377</v>
      </c>
      <c r="C124" s="7" t="s">
        <v>681</v>
      </c>
      <c r="D124" s="4" t="str">
        <f>CONCATENATE(tblPointScore[[#This Row],[Name]]," - ",tblPointScore[[#This Row],[Club]])</f>
        <v>Allbon Graeme - GCC</v>
      </c>
      <c r="E124" s="1">
        <f>IF(ISNA(VLOOKUP(tblPointScore[[#This Row],[Name / Club]],tblGlbn_Div1[[Name / Club]:[Points]],5,FALSE)),0,VLOOKUP(tblPointScore[[#This Row],[Name / Club]],tblGlbn_Div1[[Name / Club]:[Points]],5,FALSE))</f>
        <v>0</v>
      </c>
      <c r="F124" s="9">
        <f>IF(ISNA(VLOOKUP(tblPointScore[[#This Row],[Name / Club]],tblGlbn_Div2[[Name / Club]:[Points]],5,FALSE)),0,VLOOKUP(tblPointScore[[#This Row],[Name / Club]],tblGlbn_Div2[[Name / Club]:[Points]],5,FALSE))</f>
        <v>0</v>
      </c>
      <c r="G124" s="9">
        <f>IF(ISNA(VLOOKUP(tblPointScore[[#This Row],[Name / Club]],tblGlbn_Div1[Name / Club],1,FALSE)),IF(ISNA(VLOOKUP(tblPointScore[[#This Row],[Name / Club]],tblGlbn_Div2[Name / Club],1,FALSE)),0,3),3)</f>
        <v>0</v>
      </c>
      <c r="H124" s="1">
        <f>IF(ISNA(VLOOKUP(tblPointScore[[#This Row],[Name / Club]],tblIll_Div1[[Name / Club]:[Points]],5,FALSE)),0,VLOOKUP(tblPointScore[[#This Row],[Name / Club]],tblIll_Div1[[Name / Club]:[Points]],5,FALSE))</f>
        <v>0</v>
      </c>
      <c r="I124" s="1">
        <f>IF(ISNA(VLOOKUP(tblPointScore[[#This Row],[Name / Club]],tblIll_Div2[[Name / Club]:[Points]],5,FALSE)),0,VLOOKUP(tblPointScore[[#This Row],[Name / Club]],tblIll_Div2[[Name / Club]:[Points]],5,FALSE))</f>
        <v>0</v>
      </c>
      <c r="J124" s="1">
        <f>IF(ISNA(VLOOKUP(tblPointScore[[#This Row],[Name / Club]],tblIll_Div1[Name / Club],1,FALSE)),IF(ISNA(VLOOKUP(tblPointScore[[#This Row],[Name / Club]],tblIll_Div2[Name / Club],1,FALSE)),0,3),3)</f>
        <v>0</v>
      </c>
      <c r="K124" s="1">
        <f>IF(ISNA(VLOOKUP(tblPointScore[[#This Row],[Name / Club]],tblMac_Div1A[[Name / Club]:[Points]],5,FALSE)),0,VLOOKUP(tblPointScore[[#This Row],[Name / Club]],tblMac_Div1A[[Name / Club]:[Points]],5,FALSE))</f>
        <v>0</v>
      </c>
      <c r="L124" s="1">
        <f>IF(ISNA(VLOOKUP(tblPointScore[[#This Row],[Name / Club]],tblMac_Div1B[[Name / Club]:[Points]],5,FALSE)),0,VLOOKUP(tblPointScore[[#This Row],[Name / Club]],tblMac_Div1B[[Name / Club]:[Points]],5,FALSE))</f>
        <v>0</v>
      </c>
      <c r="M124" s="1">
        <f>IF(ISNA(VLOOKUP(tblPointScore[[#This Row],[Name / Club]],tblMac_Div2A[[Name / Club]:[Points]],5,FALSE)),0,VLOOKUP(tblPointScore[[#This Row],[Name / Club]],tblMac_Div2A[[Name / Club]:[Points]],5,FALSE))</f>
        <v>0</v>
      </c>
      <c r="N124" s="1">
        <f>IF(ISNA(VLOOKUP(tblPointScore[[#This Row],[Name / Club]],tblMac_Div2B[[Name / Club]:[Points]],5,FALSE)),0,VLOOKUP(tblPointScore[[#This Row],[Name / Club]],tblMac_Div2B[[Name / Club]:[Points]],5,FALSE))</f>
        <v>0</v>
      </c>
      <c r="O12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24" s="1">
        <f>IF(ISNA(VLOOKUP(tblPointScore[[#This Row],[Name / Club]],tblNow_Div1A[[Name / Club]:[Points]],5,FALSE)),0,VLOOKUP(tblPointScore[[#This Row],[Name / Club]],tblNow_Div1A[[Name / Club]:[Points]],5,FALSE))</f>
        <v>0</v>
      </c>
      <c r="Q124" s="1">
        <f>IF(ISNA(VLOOKUP(tblPointScore[[#This Row],[Name / Club]],tblNow_Div1B[[Name / Club]:[Points]],5,FALSE)),0,VLOOKUP(tblPointScore[[#This Row],[Name / Club]],tblNow_Div1B[[Name / Club]:[Points]],5,FALSE))</f>
        <v>0</v>
      </c>
      <c r="R124" s="1">
        <f>IF(ISNA(VLOOKUP(tblPointScore[[#This Row],[Name / Club]],tblNow_Div2A[[Name / Club]:[Points]],5,FALSE)),0,VLOOKUP(tblPointScore[[#This Row],[Name / Club]],tblNow_Div2A[[Name / Club]:[Points]],5,FALSE))</f>
        <v>0</v>
      </c>
      <c r="S124" s="1">
        <f>IF(ISNA(VLOOKUP(tblPointScore[[#This Row],[Name / Club]],tblNow_Div2B[[Name / Club]:[Points]],5,FALSE)),0,VLOOKUP(tblPointScore[[#This Row],[Name / Club]],tblNow_Div2B[[Name / Club]:[Points]],5,FALSE))</f>
        <v>0</v>
      </c>
      <c r="T12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24" s="1">
        <f>IF(ISNA(VLOOKUP(tblPointScore[[#This Row],[Name / Club]],tblSthn_Div1[[Name / Club]:[Points]],5,FALSE)),0,VLOOKUP(tblPointScore[[#This Row],[Name / Club]],tblSthn_Div1[[Name / Club]:[Points]],5,FALSE))</f>
        <v>0</v>
      </c>
      <c r="V124" s="1">
        <f>IF(ISNA(VLOOKUP(tblPointScore[[#This Row],[Name / Club]],tblSthn_Div2[[Name / Club]:[Points]],5,FALSE)),0,VLOOKUP(tblPointScore[[#This Row],[Name / Club]],tblSthn_Div2[[Name / Club]:[Points]],5,FALSE))</f>
        <v>0</v>
      </c>
      <c r="W124" s="1">
        <f>IF(ISNA(VLOOKUP(tblPointScore[[#This Row],[Name / Club]],tblSthn_Div1[Name / Club],1,FALSE)),IF(ISNA(VLOOKUP(tblPointScore[[#This Row],[Name / Club]],tblSthn_Div2[Name / Club],1,FALSE)),0,3),3)</f>
        <v>0</v>
      </c>
      <c r="X124" s="9">
        <f>SUM(tblPointScore[[#This Row],[Glbn Div 1]:[Sth H Pts]])</f>
        <v>0</v>
      </c>
      <c r="Y12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2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24" s="38" t="str">
        <f>IF(AND(tblPointScore[[#This Row],[Div 1 Pts]]&gt;0,tblPointScore[[#This Row],[Div 2 Pts]]&gt;0),"Y","N")</f>
        <v>N</v>
      </c>
      <c r="AB124" s="35" t="str">
        <f>IF(AND(tblPointScore[[#This Row],[Mac Div 1 A]]&gt;0,tblPointScore[[#This Row],[Mac Div 1 B]]&gt;0),"Y","N")</f>
        <v>N</v>
      </c>
      <c r="AC124" s="35" t="str">
        <f>IF(AND(tblPointScore[[#This Row],[Mac Div 2 A]]&gt;0,tblPointScore[[#This Row],[Mac Div 2 B]]&gt;0),"Y","N")</f>
        <v>N</v>
      </c>
      <c r="AD124" s="35" t="str">
        <f>IF(AND(tblPointScore[[#This Row],[Now Div 1 A]]&gt;0,tblPointScore[[#This Row],[Now Div 1 B]]&gt;0),"Y","N")</f>
        <v>N</v>
      </c>
      <c r="AE124" s="35" t="str">
        <f>IF(AND(tblPointScore[[#This Row],[Now Div 2 A]]&gt;0,tblPointScore[[#This Row],[Now Div 2 B]]&gt;0),"Y","N")</f>
        <v>N</v>
      </c>
      <c r="AF12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25" spans="1:32" hidden="1">
      <c r="A125" s="1">
        <f ca="1">CELL("row", A124)-1</f>
        <v>123</v>
      </c>
      <c r="B125" s="7" t="s">
        <v>93</v>
      </c>
      <c r="C125" s="7" t="s">
        <v>685</v>
      </c>
      <c r="D125" s="4" t="str">
        <f>CONCATENATE(tblPointScore[[#This Row],[Name]]," - ",tblPointScore[[#This Row],[Club]])</f>
        <v>Allen Chris - ICC</v>
      </c>
      <c r="E125" s="1">
        <f>IF(ISNA(VLOOKUP(tblPointScore[[#This Row],[Name / Club]],tblGlbn_Div1[[Name / Club]:[Points]],5,FALSE)),0,VLOOKUP(tblPointScore[[#This Row],[Name / Club]],tblGlbn_Div1[[Name / Club]:[Points]],5,FALSE))</f>
        <v>0</v>
      </c>
      <c r="F125" s="1">
        <f>IF(ISNA(VLOOKUP(tblPointScore[[#This Row],[Name / Club]],tblGlbn_Div2[[Name / Club]:[Points]],5,FALSE)),0,VLOOKUP(tblPointScore[[#This Row],[Name / Club]],tblGlbn_Div2[[Name / Club]:[Points]],5,FALSE))</f>
        <v>0</v>
      </c>
      <c r="G125" s="1">
        <f>IF(ISNA(VLOOKUP(tblPointScore[[#This Row],[Name / Club]],tblGlbn_Div1[Name / Club],1,FALSE)),IF(ISNA(VLOOKUP(tblPointScore[[#This Row],[Name / Club]],tblGlbn_Div2[Name / Club],1,FALSE)),0,3),3)</f>
        <v>0</v>
      </c>
      <c r="H125" s="1">
        <f>IF(ISNA(VLOOKUP(tblPointScore[[#This Row],[Name / Club]],tblIll_Div1[[Name / Club]:[Points]],5,FALSE)),0,VLOOKUP(tblPointScore[[#This Row],[Name / Club]],tblIll_Div1[[Name / Club]:[Points]],5,FALSE))</f>
        <v>0</v>
      </c>
      <c r="I125" s="1">
        <f>IF(ISNA(VLOOKUP(tblPointScore[[#This Row],[Name / Club]],tblIll_Div2[[Name / Club]:[Points]],5,FALSE)),0,VLOOKUP(tblPointScore[[#This Row],[Name / Club]],tblIll_Div2[[Name / Club]:[Points]],5,FALSE))</f>
        <v>0</v>
      </c>
      <c r="J125" s="1">
        <f>IF(ISNA(VLOOKUP(tblPointScore[[#This Row],[Name / Club]],tblIll_Div1[Name / Club],1,FALSE)),IF(ISNA(VLOOKUP(tblPointScore[[#This Row],[Name / Club]],tblIll_Div2[Name / Club],1,FALSE)),0,3),3)</f>
        <v>0</v>
      </c>
      <c r="K125" s="1">
        <f>IF(ISNA(VLOOKUP(tblPointScore[[#This Row],[Name / Club]],tblMac_Div1A[[Name / Club]:[Points]],5,FALSE)),0,VLOOKUP(tblPointScore[[#This Row],[Name / Club]],tblMac_Div1A[[Name / Club]:[Points]],5,FALSE))</f>
        <v>0</v>
      </c>
      <c r="L125" s="1">
        <f>IF(ISNA(VLOOKUP(tblPointScore[[#This Row],[Name / Club]],tblMac_Div1B[[Name / Club]:[Points]],5,FALSE)),0,VLOOKUP(tblPointScore[[#This Row],[Name / Club]],tblMac_Div1B[[Name / Club]:[Points]],5,FALSE))</f>
        <v>0</v>
      </c>
      <c r="M125" s="1">
        <f>IF(ISNA(VLOOKUP(tblPointScore[[#This Row],[Name / Club]],tblMac_Div2A[[Name / Club]:[Points]],5,FALSE)),0,VLOOKUP(tblPointScore[[#This Row],[Name / Club]],tblMac_Div2A[[Name / Club]:[Points]],5,FALSE))</f>
        <v>0</v>
      </c>
      <c r="N125" s="1">
        <f>IF(ISNA(VLOOKUP(tblPointScore[[#This Row],[Name / Club]],tblMac_Div2B[[Name / Club]:[Points]],5,FALSE)),0,VLOOKUP(tblPointScore[[#This Row],[Name / Club]],tblMac_Div2B[[Name / Club]:[Points]],5,FALSE))</f>
        <v>0</v>
      </c>
      <c r="O12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25" s="1">
        <f>IF(ISNA(VLOOKUP(tblPointScore[[#This Row],[Name / Club]],tblNow_Div1A[[Name / Club]:[Points]],5,FALSE)),0,VLOOKUP(tblPointScore[[#This Row],[Name / Club]],tblNow_Div1A[[Name / Club]:[Points]],5,FALSE))</f>
        <v>0</v>
      </c>
      <c r="Q125" s="1">
        <f>IF(ISNA(VLOOKUP(tblPointScore[[#This Row],[Name / Club]],tblNow_Div1B[[Name / Club]:[Points]],5,FALSE)),0,VLOOKUP(tblPointScore[[#This Row],[Name / Club]],tblNow_Div1B[[Name / Club]:[Points]],5,FALSE))</f>
        <v>0</v>
      </c>
      <c r="R125" s="1">
        <f>IF(ISNA(VLOOKUP(tblPointScore[[#This Row],[Name / Club]],tblNow_Div2A[[Name / Club]:[Points]],5,FALSE)),0,VLOOKUP(tblPointScore[[#This Row],[Name / Club]],tblNow_Div2A[[Name / Club]:[Points]],5,FALSE))</f>
        <v>0</v>
      </c>
      <c r="S125" s="1">
        <f>IF(ISNA(VLOOKUP(tblPointScore[[#This Row],[Name / Club]],tblNow_Div2B[[Name / Club]:[Points]],5,FALSE)),0,VLOOKUP(tblPointScore[[#This Row],[Name / Club]],tblNow_Div2B[[Name / Club]:[Points]],5,FALSE))</f>
        <v>0</v>
      </c>
      <c r="T12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25" s="1">
        <f>IF(ISNA(VLOOKUP(tblPointScore[[#This Row],[Name / Club]],tblSthn_Div1[[Name / Club]:[Points]],5,FALSE)),0,VLOOKUP(tblPointScore[[#This Row],[Name / Club]],tblSthn_Div1[[Name / Club]:[Points]],5,FALSE))</f>
        <v>0</v>
      </c>
      <c r="V125" s="1">
        <f>IF(ISNA(VLOOKUP(tblPointScore[[#This Row],[Name / Club]],tblSthn_Div2[[Name / Club]:[Points]],5,FALSE)),0,VLOOKUP(tblPointScore[[#This Row],[Name / Club]],tblSthn_Div2[[Name / Club]:[Points]],5,FALSE))</f>
        <v>0</v>
      </c>
      <c r="W125" s="1">
        <f>IF(ISNA(VLOOKUP(tblPointScore[[#This Row],[Name / Club]],tblSthn_Div1[Name / Club],1,FALSE)),IF(ISNA(VLOOKUP(tblPointScore[[#This Row],[Name / Club]],tblSthn_Div2[Name / Club],1,FALSE)),0,3),3)</f>
        <v>0</v>
      </c>
      <c r="X125" s="1">
        <f>SUM(tblPointScore[[#This Row],[Glbn Div 1]:[Sth H Pts]])</f>
        <v>0</v>
      </c>
      <c r="Y12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2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25" s="38" t="str">
        <f>IF(AND(tblPointScore[[#This Row],[Div 1 Pts]]&gt;0,tblPointScore[[#This Row],[Div 2 Pts]]&gt;0),"Y","N")</f>
        <v>N</v>
      </c>
      <c r="AB125" s="35" t="str">
        <f>IF(AND(tblPointScore[[#This Row],[Mac Div 1 A]]&gt;0,tblPointScore[[#This Row],[Mac Div 1 B]]&gt;0),"Y","N")</f>
        <v>N</v>
      </c>
      <c r="AC125" s="35" t="str">
        <f>IF(AND(tblPointScore[[#This Row],[Mac Div 2 A]]&gt;0,tblPointScore[[#This Row],[Mac Div 2 B]]&gt;0),"Y","N")</f>
        <v>N</v>
      </c>
      <c r="AD125" s="35" t="str">
        <f>IF(AND(tblPointScore[[#This Row],[Now Div 1 A]]&gt;0,tblPointScore[[#This Row],[Now Div 1 B]]&gt;0),"Y","N")</f>
        <v>N</v>
      </c>
      <c r="AE125" s="35" t="str">
        <f>IF(AND(tblPointScore[[#This Row],[Now Div 2 A]]&gt;0,tblPointScore[[#This Row],[Now Div 2 B]]&gt;0),"Y","N")</f>
        <v>N</v>
      </c>
      <c r="AF12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26" spans="1:32" hidden="1">
      <c r="A126" s="1">
        <f ca="1">CELL("row", A125)-1</f>
        <v>124</v>
      </c>
      <c r="B126" s="7" t="s">
        <v>94</v>
      </c>
      <c r="C126" s="7" t="s">
        <v>682</v>
      </c>
      <c r="D126" s="4" t="str">
        <f>CONCATENATE(tblPointScore[[#This Row],[Name]]," - ",tblPointScore[[#This Row],[Club]])</f>
        <v>Allen Kurt  - CCC</v>
      </c>
      <c r="E126" s="1">
        <f>IF(ISNA(VLOOKUP(tblPointScore[[#This Row],[Name / Club]],tblGlbn_Div1[[Name / Club]:[Points]],5,FALSE)),0,VLOOKUP(tblPointScore[[#This Row],[Name / Club]],tblGlbn_Div1[[Name / Club]:[Points]],5,FALSE))</f>
        <v>0</v>
      </c>
      <c r="F126" s="1">
        <f>IF(ISNA(VLOOKUP(tblPointScore[[#This Row],[Name / Club]],tblGlbn_Div2[[Name / Club]:[Points]],5,FALSE)),0,VLOOKUP(tblPointScore[[#This Row],[Name / Club]],tblGlbn_Div2[[Name / Club]:[Points]],5,FALSE))</f>
        <v>0</v>
      </c>
      <c r="G126" s="1">
        <f>IF(ISNA(VLOOKUP(tblPointScore[[#This Row],[Name / Club]],tblGlbn_Div1[Name / Club],1,FALSE)),IF(ISNA(VLOOKUP(tblPointScore[[#This Row],[Name / Club]],tblGlbn_Div2[Name / Club],1,FALSE)),0,3),3)</f>
        <v>0</v>
      </c>
      <c r="H126" s="1">
        <f>IF(ISNA(VLOOKUP(tblPointScore[[#This Row],[Name / Club]],tblIll_Div1[[Name / Club]:[Points]],5,FALSE)),0,VLOOKUP(tblPointScore[[#This Row],[Name / Club]],tblIll_Div1[[Name / Club]:[Points]],5,FALSE))</f>
        <v>0</v>
      </c>
      <c r="I126" s="1">
        <f>IF(ISNA(VLOOKUP(tblPointScore[[#This Row],[Name / Club]],tblIll_Div2[[Name / Club]:[Points]],5,FALSE)),0,VLOOKUP(tblPointScore[[#This Row],[Name / Club]],tblIll_Div2[[Name / Club]:[Points]],5,FALSE))</f>
        <v>0</v>
      </c>
      <c r="J126" s="1">
        <f>IF(ISNA(VLOOKUP(tblPointScore[[#This Row],[Name / Club]],tblIll_Div1[Name / Club],1,FALSE)),IF(ISNA(VLOOKUP(tblPointScore[[#This Row],[Name / Club]],tblIll_Div2[Name / Club],1,FALSE)),0,3),3)</f>
        <v>0</v>
      </c>
      <c r="K126" s="1">
        <f>IF(ISNA(VLOOKUP(tblPointScore[[#This Row],[Name / Club]],tblMac_Div1A[[Name / Club]:[Points]],5,FALSE)),0,VLOOKUP(tblPointScore[[#This Row],[Name / Club]],tblMac_Div1A[[Name / Club]:[Points]],5,FALSE))</f>
        <v>0</v>
      </c>
      <c r="L126" s="1">
        <f>IF(ISNA(VLOOKUP(tblPointScore[[#This Row],[Name / Club]],tblMac_Div1B[[Name / Club]:[Points]],5,FALSE)),0,VLOOKUP(tblPointScore[[#This Row],[Name / Club]],tblMac_Div1B[[Name / Club]:[Points]],5,FALSE))</f>
        <v>0</v>
      </c>
      <c r="M126" s="1">
        <f>IF(ISNA(VLOOKUP(tblPointScore[[#This Row],[Name / Club]],tblMac_Div2A[[Name / Club]:[Points]],5,FALSE)),0,VLOOKUP(tblPointScore[[#This Row],[Name / Club]],tblMac_Div2A[[Name / Club]:[Points]],5,FALSE))</f>
        <v>0</v>
      </c>
      <c r="N126" s="1">
        <f>IF(ISNA(VLOOKUP(tblPointScore[[#This Row],[Name / Club]],tblMac_Div2B[[Name / Club]:[Points]],5,FALSE)),0,VLOOKUP(tblPointScore[[#This Row],[Name / Club]],tblMac_Div2B[[Name / Club]:[Points]],5,FALSE))</f>
        <v>0</v>
      </c>
      <c r="O12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26" s="1">
        <f>IF(ISNA(VLOOKUP(tblPointScore[[#This Row],[Name / Club]],tblNow_Div1A[[Name / Club]:[Points]],5,FALSE)),0,VLOOKUP(tblPointScore[[#This Row],[Name / Club]],tblNow_Div1A[[Name / Club]:[Points]],5,FALSE))</f>
        <v>0</v>
      </c>
      <c r="Q126" s="1">
        <f>IF(ISNA(VLOOKUP(tblPointScore[[#This Row],[Name / Club]],tblNow_Div1B[[Name / Club]:[Points]],5,FALSE)),0,VLOOKUP(tblPointScore[[#This Row],[Name / Club]],tblNow_Div1B[[Name / Club]:[Points]],5,FALSE))</f>
        <v>0</v>
      </c>
      <c r="R126" s="1">
        <f>IF(ISNA(VLOOKUP(tblPointScore[[#This Row],[Name / Club]],tblNow_Div2A[[Name / Club]:[Points]],5,FALSE)),0,VLOOKUP(tblPointScore[[#This Row],[Name / Club]],tblNow_Div2A[[Name / Club]:[Points]],5,FALSE))</f>
        <v>0</v>
      </c>
      <c r="S126" s="1">
        <f>IF(ISNA(VLOOKUP(tblPointScore[[#This Row],[Name / Club]],tblNow_Div2B[[Name / Club]:[Points]],5,FALSE)),0,VLOOKUP(tblPointScore[[#This Row],[Name / Club]],tblNow_Div2B[[Name / Club]:[Points]],5,FALSE))</f>
        <v>0</v>
      </c>
      <c r="T12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26" s="1">
        <f>IF(ISNA(VLOOKUP(tblPointScore[[#This Row],[Name / Club]],tblSthn_Div1[[Name / Club]:[Points]],5,FALSE)),0,VLOOKUP(tblPointScore[[#This Row],[Name / Club]],tblSthn_Div1[[Name / Club]:[Points]],5,FALSE))</f>
        <v>0</v>
      </c>
      <c r="V126" s="1">
        <f>IF(ISNA(VLOOKUP(tblPointScore[[#This Row],[Name / Club]],tblSthn_Div2[[Name / Club]:[Points]],5,FALSE)),0,VLOOKUP(tblPointScore[[#This Row],[Name / Club]],tblSthn_Div2[[Name / Club]:[Points]],5,FALSE))</f>
        <v>0</v>
      </c>
      <c r="W126" s="1">
        <f>IF(ISNA(VLOOKUP(tblPointScore[[#This Row],[Name / Club]],tblSthn_Div1[Name / Club],1,FALSE)),IF(ISNA(VLOOKUP(tblPointScore[[#This Row],[Name / Club]],tblSthn_Div2[Name / Club],1,FALSE)),0,3),3)</f>
        <v>0</v>
      </c>
      <c r="X126" s="1">
        <f>SUM(tblPointScore[[#This Row],[Glbn Div 1]:[Sth H Pts]])</f>
        <v>0</v>
      </c>
      <c r="Y12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2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26" s="38" t="str">
        <f>IF(AND(tblPointScore[[#This Row],[Div 1 Pts]]&gt;0,tblPointScore[[#This Row],[Div 2 Pts]]&gt;0),"Y","N")</f>
        <v>N</v>
      </c>
      <c r="AB126" s="35" t="str">
        <f>IF(AND(tblPointScore[[#This Row],[Mac Div 1 A]]&gt;0,tblPointScore[[#This Row],[Mac Div 1 B]]&gt;0),"Y","N")</f>
        <v>N</v>
      </c>
      <c r="AC126" s="35" t="str">
        <f>IF(AND(tblPointScore[[#This Row],[Mac Div 2 A]]&gt;0,tblPointScore[[#This Row],[Mac Div 2 B]]&gt;0),"Y","N")</f>
        <v>N</v>
      </c>
      <c r="AD126" s="35" t="str">
        <f>IF(AND(tblPointScore[[#This Row],[Now Div 1 A]]&gt;0,tblPointScore[[#This Row],[Now Div 1 B]]&gt;0),"Y","N")</f>
        <v>N</v>
      </c>
      <c r="AE126" s="35" t="str">
        <f>IF(AND(tblPointScore[[#This Row],[Now Div 2 A]]&gt;0,tblPointScore[[#This Row],[Now Div 2 B]]&gt;0),"Y","N")</f>
        <v>N</v>
      </c>
      <c r="AF12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27" spans="1:32" hidden="1">
      <c r="A127" s="1">
        <f ca="1">CELL("row", A126)-1</f>
        <v>125</v>
      </c>
      <c r="B127" s="7" t="s">
        <v>403</v>
      </c>
      <c r="C127" s="7" t="s">
        <v>685</v>
      </c>
      <c r="D127" s="4" t="str">
        <f>CONCATENATE(tblPointScore[[#This Row],[Name]]," - ",tblPointScore[[#This Row],[Club]])</f>
        <v>Allen Rob - ICC</v>
      </c>
      <c r="E127" s="1">
        <f>IF(ISNA(VLOOKUP(tblPointScore[[#This Row],[Name / Club]],tblGlbn_Div1[[Name / Club]:[Points]],5,FALSE)),0,VLOOKUP(tblPointScore[[#This Row],[Name / Club]],tblGlbn_Div1[[Name / Club]:[Points]],5,FALSE))</f>
        <v>0</v>
      </c>
      <c r="F127" s="9">
        <f>IF(ISNA(VLOOKUP(tblPointScore[[#This Row],[Name / Club]],tblGlbn_Div2[[Name / Club]:[Points]],5,FALSE)),0,VLOOKUP(tblPointScore[[#This Row],[Name / Club]],tblGlbn_Div2[[Name / Club]:[Points]],5,FALSE))</f>
        <v>0</v>
      </c>
      <c r="G127" s="9">
        <f>IF(ISNA(VLOOKUP(tblPointScore[[#This Row],[Name / Club]],tblGlbn_Div1[Name / Club],1,FALSE)),IF(ISNA(VLOOKUP(tblPointScore[[#This Row],[Name / Club]],tblGlbn_Div2[Name / Club],1,FALSE)),0,3),3)</f>
        <v>0</v>
      </c>
      <c r="H127" s="1">
        <f>IF(ISNA(VLOOKUP(tblPointScore[[#This Row],[Name / Club]],tblIll_Div1[[Name / Club]:[Points]],5,FALSE)),0,VLOOKUP(tblPointScore[[#This Row],[Name / Club]],tblIll_Div1[[Name / Club]:[Points]],5,FALSE))</f>
        <v>0</v>
      </c>
      <c r="I127" s="1">
        <f>IF(ISNA(VLOOKUP(tblPointScore[[#This Row],[Name / Club]],tblIll_Div2[[Name / Club]:[Points]],5,FALSE)),0,VLOOKUP(tblPointScore[[#This Row],[Name / Club]],tblIll_Div2[[Name / Club]:[Points]],5,FALSE))</f>
        <v>0</v>
      </c>
      <c r="J127" s="1">
        <f>IF(ISNA(VLOOKUP(tblPointScore[[#This Row],[Name / Club]],tblIll_Div1[Name / Club],1,FALSE)),IF(ISNA(VLOOKUP(tblPointScore[[#This Row],[Name / Club]],tblIll_Div2[Name / Club],1,FALSE)),0,3),3)</f>
        <v>0</v>
      </c>
      <c r="K127" s="1">
        <f>IF(ISNA(VLOOKUP(tblPointScore[[#This Row],[Name / Club]],tblMac_Div1A[[Name / Club]:[Points]],5,FALSE)),0,VLOOKUP(tblPointScore[[#This Row],[Name / Club]],tblMac_Div1A[[Name / Club]:[Points]],5,FALSE))</f>
        <v>0</v>
      </c>
      <c r="L127" s="1">
        <f>IF(ISNA(VLOOKUP(tblPointScore[[#This Row],[Name / Club]],tblMac_Div1B[[Name / Club]:[Points]],5,FALSE)),0,VLOOKUP(tblPointScore[[#This Row],[Name / Club]],tblMac_Div1B[[Name / Club]:[Points]],5,FALSE))</f>
        <v>0</v>
      </c>
      <c r="M127" s="1">
        <f>IF(ISNA(VLOOKUP(tblPointScore[[#This Row],[Name / Club]],tblMac_Div2A[[Name / Club]:[Points]],5,FALSE)),0,VLOOKUP(tblPointScore[[#This Row],[Name / Club]],tblMac_Div2A[[Name / Club]:[Points]],5,FALSE))</f>
        <v>0</v>
      </c>
      <c r="N127" s="1">
        <f>IF(ISNA(VLOOKUP(tblPointScore[[#This Row],[Name / Club]],tblMac_Div2B[[Name / Club]:[Points]],5,FALSE)),0,VLOOKUP(tblPointScore[[#This Row],[Name / Club]],tblMac_Div2B[[Name / Club]:[Points]],5,FALSE))</f>
        <v>0</v>
      </c>
      <c r="O12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27" s="1">
        <f>IF(ISNA(VLOOKUP(tblPointScore[[#This Row],[Name / Club]],tblNow_Div1A[[Name / Club]:[Points]],5,FALSE)),0,VLOOKUP(tblPointScore[[#This Row],[Name / Club]],tblNow_Div1A[[Name / Club]:[Points]],5,FALSE))</f>
        <v>0</v>
      </c>
      <c r="Q127" s="1">
        <f>IF(ISNA(VLOOKUP(tblPointScore[[#This Row],[Name / Club]],tblNow_Div1B[[Name / Club]:[Points]],5,FALSE)),0,VLOOKUP(tblPointScore[[#This Row],[Name / Club]],tblNow_Div1B[[Name / Club]:[Points]],5,FALSE))</f>
        <v>0</v>
      </c>
      <c r="R127" s="1">
        <f>IF(ISNA(VLOOKUP(tblPointScore[[#This Row],[Name / Club]],tblNow_Div2A[[Name / Club]:[Points]],5,FALSE)),0,VLOOKUP(tblPointScore[[#This Row],[Name / Club]],tblNow_Div2A[[Name / Club]:[Points]],5,FALSE))</f>
        <v>0</v>
      </c>
      <c r="S127" s="1">
        <f>IF(ISNA(VLOOKUP(tblPointScore[[#This Row],[Name / Club]],tblNow_Div2B[[Name / Club]:[Points]],5,FALSE)),0,VLOOKUP(tblPointScore[[#This Row],[Name / Club]],tblNow_Div2B[[Name / Club]:[Points]],5,FALSE))</f>
        <v>0</v>
      </c>
      <c r="T12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27" s="1">
        <f>IF(ISNA(VLOOKUP(tblPointScore[[#This Row],[Name / Club]],tblSthn_Div1[[Name / Club]:[Points]],5,FALSE)),0,VLOOKUP(tblPointScore[[#This Row],[Name / Club]],tblSthn_Div1[[Name / Club]:[Points]],5,FALSE))</f>
        <v>0</v>
      </c>
      <c r="V127" s="1">
        <f>IF(ISNA(VLOOKUP(tblPointScore[[#This Row],[Name / Club]],tblSthn_Div2[[Name / Club]:[Points]],5,FALSE)),0,VLOOKUP(tblPointScore[[#This Row],[Name / Club]],tblSthn_Div2[[Name / Club]:[Points]],5,FALSE))</f>
        <v>0</v>
      </c>
      <c r="W127" s="1">
        <f>IF(ISNA(VLOOKUP(tblPointScore[[#This Row],[Name / Club]],tblSthn_Div1[Name / Club],1,FALSE)),IF(ISNA(VLOOKUP(tblPointScore[[#This Row],[Name / Club]],tblSthn_Div2[Name / Club],1,FALSE)),0,3),3)</f>
        <v>0</v>
      </c>
      <c r="X127" s="9">
        <f>SUM(tblPointScore[[#This Row],[Glbn Div 1]:[Sth H Pts]])</f>
        <v>0</v>
      </c>
      <c r="Y12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2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27" s="38" t="str">
        <f>IF(AND(tblPointScore[[#This Row],[Div 1 Pts]]&gt;0,tblPointScore[[#This Row],[Div 2 Pts]]&gt;0),"Y","N")</f>
        <v>N</v>
      </c>
      <c r="AB127" s="35" t="str">
        <f>IF(AND(tblPointScore[[#This Row],[Mac Div 1 A]]&gt;0,tblPointScore[[#This Row],[Mac Div 1 B]]&gt;0),"Y","N")</f>
        <v>N</v>
      </c>
      <c r="AC127" s="35" t="str">
        <f>IF(AND(tblPointScore[[#This Row],[Mac Div 2 A]]&gt;0,tblPointScore[[#This Row],[Mac Div 2 B]]&gt;0),"Y","N")</f>
        <v>N</v>
      </c>
      <c r="AD127" s="35" t="str">
        <f>IF(AND(tblPointScore[[#This Row],[Now Div 1 A]]&gt;0,tblPointScore[[#This Row],[Now Div 1 B]]&gt;0),"Y","N")</f>
        <v>N</v>
      </c>
      <c r="AE127" s="35" t="str">
        <f>IF(AND(tblPointScore[[#This Row],[Now Div 2 A]]&gt;0,tblPointScore[[#This Row],[Now Div 2 B]]&gt;0),"Y","N")</f>
        <v>N</v>
      </c>
      <c r="AF12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28" spans="1:32" hidden="1">
      <c r="A128" s="1">
        <f ca="1">CELL("row", A127)-1</f>
        <v>126</v>
      </c>
      <c r="B128" s="7" t="s">
        <v>95</v>
      </c>
      <c r="C128" s="7" t="s">
        <v>685</v>
      </c>
      <c r="D128" s="4" t="str">
        <f>CONCATENATE(tblPointScore[[#This Row],[Name]]," - ",tblPointScore[[#This Row],[Club]])</f>
        <v>Allen Robert - ICC</v>
      </c>
      <c r="E128" s="1">
        <f>IF(ISNA(VLOOKUP(tblPointScore[[#This Row],[Name / Club]],tblGlbn_Div1[[Name / Club]:[Points]],5,FALSE)),0,VLOOKUP(tblPointScore[[#This Row],[Name / Club]],tblGlbn_Div1[[Name / Club]:[Points]],5,FALSE))</f>
        <v>0</v>
      </c>
      <c r="F128" s="1">
        <f>IF(ISNA(VLOOKUP(tblPointScore[[#This Row],[Name / Club]],tblGlbn_Div2[[Name / Club]:[Points]],5,FALSE)),0,VLOOKUP(tblPointScore[[#This Row],[Name / Club]],tblGlbn_Div2[[Name / Club]:[Points]],5,FALSE))</f>
        <v>0</v>
      </c>
      <c r="G128" s="1">
        <f>IF(ISNA(VLOOKUP(tblPointScore[[#This Row],[Name / Club]],tblGlbn_Div1[Name / Club],1,FALSE)),IF(ISNA(VLOOKUP(tblPointScore[[#This Row],[Name / Club]],tblGlbn_Div2[Name / Club],1,FALSE)),0,3),3)</f>
        <v>0</v>
      </c>
      <c r="H128" s="1">
        <f>IF(ISNA(VLOOKUP(tblPointScore[[#This Row],[Name / Club]],tblIll_Div1[[Name / Club]:[Points]],5,FALSE)),0,VLOOKUP(tblPointScore[[#This Row],[Name / Club]],tblIll_Div1[[Name / Club]:[Points]],5,FALSE))</f>
        <v>0</v>
      </c>
      <c r="I128" s="1">
        <f>IF(ISNA(VLOOKUP(tblPointScore[[#This Row],[Name / Club]],tblIll_Div2[[Name / Club]:[Points]],5,FALSE)),0,VLOOKUP(tblPointScore[[#This Row],[Name / Club]],tblIll_Div2[[Name / Club]:[Points]],5,FALSE))</f>
        <v>0</v>
      </c>
      <c r="J128" s="1">
        <f>IF(ISNA(VLOOKUP(tblPointScore[[#This Row],[Name / Club]],tblIll_Div1[Name / Club],1,FALSE)),IF(ISNA(VLOOKUP(tblPointScore[[#This Row],[Name / Club]],tblIll_Div2[Name / Club],1,FALSE)),0,3),3)</f>
        <v>0</v>
      </c>
      <c r="K128" s="1">
        <f>IF(ISNA(VLOOKUP(tblPointScore[[#This Row],[Name / Club]],tblMac_Div1A[[Name / Club]:[Points]],5,FALSE)),0,VLOOKUP(tblPointScore[[#This Row],[Name / Club]],tblMac_Div1A[[Name / Club]:[Points]],5,FALSE))</f>
        <v>0</v>
      </c>
      <c r="L128" s="1">
        <f>IF(ISNA(VLOOKUP(tblPointScore[[#This Row],[Name / Club]],tblMac_Div1B[[Name / Club]:[Points]],5,FALSE)),0,VLOOKUP(tblPointScore[[#This Row],[Name / Club]],tblMac_Div1B[[Name / Club]:[Points]],5,FALSE))</f>
        <v>0</v>
      </c>
      <c r="M128" s="1">
        <f>IF(ISNA(VLOOKUP(tblPointScore[[#This Row],[Name / Club]],tblMac_Div2A[[Name / Club]:[Points]],5,FALSE)),0,VLOOKUP(tblPointScore[[#This Row],[Name / Club]],tblMac_Div2A[[Name / Club]:[Points]],5,FALSE))</f>
        <v>0</v>
      </c>
      <c r="N128" s="1">
        <f>IF(ISNA(VLOOKUP(tblPointScore[[#This Row],[Name / Club]],tblMac_Div2B[[Name / Club]:[Points]],5,FALSE)),0,VLOOKUP(tblPointScore[[#This Row],[Name / Club]],tblMac_Div2B[[Name / Club]:[Points]],5,FALSE))</f>
        <v>0</v>
      </c>
      <c r="O12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28" s="1">
        <f>IF(ISNA(VLOOKUP(tblPointScore[[#This Row],[Name / Club]],tblNow_Div1A[[Name / Club]:[Points]],5,FALSE)),0,VLOOKUP(tblPointScore[[#This Row],[Name / Club]],tblNow_Div1A[[Name / Club]:[Points]],5,FALSE))</f>
        <v>0</v>
      </c>
      <c r="Q128" s="1">
        <f>IF(ISNA(VLOOKUP(tblPointScore[[#This Row],[Name / Club]],tblNow_Div1B[[Name / Club]:[Points]],5,FALSE)),0,VLOOKUP(tblPointScore[[#This Row],[Name / Club]],tblNow_Div1B[[Name / Club]:[Points]],5,FALSE))</f>
        <v>0</v>
      </c>
      <c r="R128" s="1">
        <f>IF(ISNA(VLOOKUP(tblPointScore[[#This Row],[Name / Club]],tblNow_Div2A[[Name / Club]:[Points]],5,FALSE)),0,VLOOKUP(tblPointScore[[#This Row],[Name / Club]],tblNow_Div2A[[Name / Club]:[Points]],5,FALSE))</f>
        <v>0</v>
      </c>
      <c r="S128" s="1">
        <f>IF(ISNA(VLOOKUP(tblPointScore[[#This Row],[Name / Club]],tblNow_Div2B[[Name / Club]:[Points]],5,FALSE)),0,VLOOKUP(tblPointScore[[#This Row],[Name / Club]],tblNow_Div2B[[Name / Club]:[Points]],5,FALSE))</f>
        <v>0</v>
      </c>
      <c r="T12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28" s="1">
        <f>IF(ISNA(VLOOKUP(tblPointScore[[#This Row],[Name / Club]],tblSthn_Div1[[Name / Club]:[Points]],5,FALSE)),0,VLOOKUP(tblPointScore[[#This Row],[Name / Club]],tblSthn_Div1[[Name / Club]:[Points]],5,FALSE))</f>
        <v>0</v>
      </c>
      <c r="V128" s="1">
        <f>IF(ISNA(VLOOKUP(tblPointScore[[#This Row],[Name / Club]],tblSthn_Div2[[Name / Club]:[Points]],5,FALSE)),0,VLOOKUP(tblPointScore[[#This Row],[Name / Club]],tblSthn_Div2[[Name / Club]:[Points]],5,FALSE))</f>
        <v>0</v>
      </c>
      <c r="W128" s="1">
        <f>IF(ISNA(VLOOKUP(tblPointScore[[#This Row],[Name / Club]],tblSthn_Div1[Name / Club],1,FALSE)),IF(ISNA(VLOOKUP(tblPointScore[[#This Row],[Name / Club]],tblSthn_Div2[Name / Club],1,FALSE)),0,3),3)</f>
        <v>0</v>
      </c>
      <c r="X128" s="1">
        <f>SUM(tblPointScore[[#This Row],[Glbn Div 1]:[Sth H Pts]])</f>
        <v>0</v>
      </c>
      <c r="Y12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2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28" s="38" t="str">
        <f>IF(AND(tblPointScore[[#This Row],[Div 1 Pts]]&gt;0,tblPointScore[[#This Row],[Div 2 Pts]]&gt;0),"Y","N")</f>
        <v>N</v>
      </c>
      <c r="AB128" s="35" t="str">
        <f>IF(AND(tblPointScore[[#This Row],[Mac Div 1 A]]&gt;0,tblPointScore[[#This Row],[Mac Div 1 B]]&gt;0),"Y","N")</f>
        <v>N</v>
      </c>
      <c r="AC128" s="35" t="str">
        <f>IF(AND(tblPointScore[[#This Row],[Mac Div 2 A]]&gt;0,tblPointScore[[#This Row],[Mac Div 2 B]]&gt;0),"Y","N")</f>
        <v>N</v>
      </c>
      <c r="AD128" s="35" t="str">
        <f>IF(AND(tblPointScore[[#This Row],[Now Div 1 A]]&gt;0,tblPointScore[[#This Row],[Now Div 1 B]]&gt;0),"Y","N")</f>
        <v>N</v>
      </c>
      <c r="AE128" s="35" t="str">
        <f>IF(AND(tblPointScore[[#This Row],[Now Div 2 A]]&gt;0,tblPointScore[[#This Row],[Now Div 2 B]]&gt;0),"Y","N")</f>
        <v>N</v>
      </c>
      <c r="AF12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29" spans="1:32" hidden="1">
      <c r="A129" s="1">
        <f ca="1">CELL("row", A128)-1</f>
        <v>127</v>
      </c>
      <c r="B129" s="7" t="s">
        <v>96</v>
      </c>
      <c r="C129" s="7" t="s">
        <v>681</v>
      </c>
      <c r="D129" s="4" t="str">
        <f>CONCATENATE(tblPointScore[[#This Row],[Name]]," - ",tblPointScore[[#This Row],[Club]])</f>
        <v>Angus Kate - GCC</v>
      </c>
      <c r="E129" s="1">
        <f>IF(ISNA(VLOOKUP(tblPointScore[[#This Row],[Name / Club]],tblGlbn_Div1[[Name / Club]:[Points]],5,FALSE)),0,VLOOKUP(tblPointScore[[#This Row],[Name / Club]],tblGlbn_Div1[[Name / Club]:[Points]],5,FALSE))</f>
        <v>0</v>
      </c>
      <c r="F129" s="1">
        <f>IF(ISNA(VLOOKUP(tblPointScore[[#This Row],[Name / Club]],tblGlbn_Div2[[Name / Club]:[Points]],5,FALSE)),0,VLOOKUP(tblPointScore[[#This Row],[Name / Club]],tblGlbn_Div2[[Name / Club]:[Points]],5,FALSE))</f>
        <v>0</v>
      </c>
      <c r="G129" s="1">
        <f>IF(ISNA(VLOOKUP(tblPointScore[[#This Row],[Name / Club]],tblGlbn_Div1[Name / Club],1,FALSE)),IF(ISNA(VLOOKUP(tblPointScore[[#This Row],[Name / Club]],tblGlbn_Div2[Name / Club],1,FALSE)),0,3),3)</f>
        <v>0</v>
      </c>
      <c r="H129" s="1">
        <f>IF(ISNA(VLOOKUP(tblPointScore[[#This Row],[Name / Club]],tblIll_Div1[[Name / Club]:[Points]],5,FALSE)),0,VLOOKUP(tblPointScore[[#This Row],[Name / Club]],tblIll_Div1[[Name / Club]:[Points]],5,FALSE))</f>
        <v>0</v>
      </c>
      <c r="I129" s="1">
        <f>IF(ISNA(VLOOKUP(tblPointScore[[#This Row],[Name / Club]],tblIll_Div2[[Name / Club]:[Points]],5,FALSE)),0,VLOOKUP(tblPointScore[[#This Row],[Name / Club]],tblIll_Div2[[Name / Club]:[Points]],5,FALSE))</f>
        <v>0</v>
      </c>
      <c r="J129" s="1">
        <f>IF(ISNA(VLOOKUP(tblPointScore[[#This Row],[Name / Club]],tblIll_Div1[Name / Club],1,FALSE)),IF(ISNA(VLOOKUP(tblPointScore[[#This Row],[Name / Club]],tblIll_Div2[Name / Club],1,FALSE)),0,3),3)</f>
        <v>0</v>
      </c>
      <c r="K129" s="1">
        <f>IF(ISNA(VLOOKUP(tblPointScore[[#This Row],[Name / Club]],tblMac_Div1A[[Name / Club]:[Points]],5,FALSE)),0,VLOOKUP(tblPointScore[[#This Row],[Name / Club]],tblMac_Div1A[[Name / Club]:[Points]],5,FALSE))</f>
        <v>0</v>
      </c>
      <c r="L129" s="1">
        <f>IF(ISNA(VLOOKUP(tblPointScore[[#This Row],[Name / Club]],tblMac_Div1B[[Name / Club]:[Points]],5,FALSE)),0,VLOOKUP(tblPointScore[[#This Row],[Name / Club]],tblMac_Div1B[[Name / Club]:[Points]],5,FALSE))</f>
        <v>0</v>
      </c>
      <c r="M129" s="1">
        <f>IF(ISNA(VLOOKUP(tblPointScore[[#This Row],[Name / Club]],tblMac_Div2A[[Name / Club]:[Points]],5,FALSE)),0,VLOOKUP(tblPointScore[[#This Row],[Name / Club]],tblMac_Div2A[[Name / Club]:[Points]],5,FALSE))</f>
        <v>0</v>
      </c>
      <c r="N129" s="1">
        <f>IF(ISNA(VLOOKUP(tblPointScore[[#This Row],[Name / Club]],tblMac_Div2B[[Name / Club]:[Points]],5,FALSE)),0,VLOOKUP(tblPointScore[[#This Row],[Name / Club]],tblMac_Div2B[[Name / Club]:[Points]],5,FALSE))</f>
        <v>0</v>
      </c>
      <c r="O12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29" s="1">
        <f>IF(ISNA(VLOOKUP(tblPointScore[[#This Row],[Name / Club]],tblNow_Div1A[[Name / Club]:[Points]],5,FALSE)),0,VLOOKUP(tblPointScore[[#This Row],[Name / Club]],tblNow_Div1A[[Name / Club]:[Points]],5,FALSE))</f>
        <v>0</v>
      </c>
      <c r="Q129" s="1">
        <f>IF(ISNA(VLOOKUP(tblPointScore[[#This Row],[Name / Club]],tblNow_Div1B[[Name / Club]:[Points]],5,FALSE)),0,VLOOKUP(tblPointScore[[#This Row],[Name / Club]],tblNow_Div1B[[Name / Club]:[Points]],5,FALSE))</f>
        <v>0</v>
      </c>
      <c r="R129" s="1">
        <f>IF(ISNA(VLOOKUP(tblPointScore[[#This Row],[Name / Club]],tblNow_Div2A[[Name / Club]:[Points]],5,FALSE)),0,VLOOKUP(tblPointScore[[#This Row],[Name / Club]],tblNow_Div2A[[Name / Club]:[Points]],5,FALSE))</f>
        <v>0</v>
      </c>
      <c r="S129" s="1">
        <f>IF(ISNA(VLOOKUP(tblPointScore[[#This Row],[Name / Club]],tblNow_Div2B[[Name / Club]:[Points]],5,FALSE)),0,VLOOKUP(tblPointScore[[#This Row],[Name / Club]],tblNow_Div2B[[Name / Club]:[Points]],5,FALSE))</f>
        <v>0</v>
      </c>
      <c r="T12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29" s="1">
        <f>IF(ISNA(VLOOKUP(tblPointScore[[#This Row],[Name / Club]],tblSthn_Div1[[Name / Club]:[Points]],5,FALSE)),0,VLOOKUP(tblPointScore[[#This Row],[Name / Club]],tblSthn_Div1[[Name / Club]:[Points]],5,FALSE))</f>
        <v>0</v>
      </c>
      <c r="V129" s="1">
        <f>IF(ISNA(VLOOKUP(tblPointScore[[#This Row],[Name / Club]],tblSthn_Div2[[Name / Club]:[Points]],5,FALSE)),0,VLOOKUP(tblPointScore[[#This Row],[Name / Club]],tblSthn_Div2[[Name / Club]:[Points]],5,FALSE))</f>
        <v>0</v>
      </c>
      <c r="W129" s="1">
        <f>IF(ISNA(VLOOKUP(tblPointScore[[#This Row],[Name / Club]],tblSthn_Div1[Name / Club],1,FALSE)),IF(ISNA(VLOOKUP(tblPointScore[[#This Row],[Name / Club]],tblSthn_Div2[Name / Club],1,FALSE)),0,3),3)</f>
        <v>0</v>
      </c>
      <c r="X129" s="1">
        <f>SUM(tblPointScore[[#This Row],[Glbn Div 1]:[Sth H Pts]])</f>
        <v>0</v>
      </c>
      <c r="Y12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2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29" s="38" t="str">
        <f>IF(AND(tblPointScore[[#This Row],[Div 1 Pts]]&gt;0,tblPointScore[[#This Row],[Div 2 Pts]]&gt;0),"Y","N")</f>
        <v>N</v>
      </c>
      <c r="AB129" s="35" t="str">
        <f>IF(AND(tblPointScore[[#This Row],[Mac Div 1 A]]&gt;0,tblPointScore[[#This Row],[Mac Div 1 B]]&gt;0),"Y","N")</f>
        <v>N</v>
      </c>
      <c r="AC129" s="35" t="str">
        <f>IF(AND(tblPointScore[[#This Row],[Mac Div 2 A]]&gt;0,tblPointScore[[#This Row],[Mac Div 2 B]]&gt;0),"Y","N")</f>
        <v>N</v>
      </c>
      <c r="AD129" s="35" t="str">
        <f>IF(AND(tblPointScore[[#This Row],[Now Div 1 A]]&gt;0,tblPointScore[[#This Row],[Now Div 1 B]]&gt;0),"Y","N")</f>
        <v>N</v>
      </c>
      <c r="AE129" s="35" t="str">
        <f>IF(AND(tblPointScore[[#This Row],[Now Div 2 A]]&gt;0,tblPointScore[[#This Row],[Now Div 2 B]]&gt;0),"Y","N")</f>
        <v>N</v>
      </c>
      <c r="AF12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30" spans="1:32" hidden="1">
      <c r="A130" s="1">
        <f ca="1">CELL("row", A129)-1</f>
        <v>128</v>
      </c>
      <c r="B130" s="7" t="s">
        <v>97</v>
      </c>
      <c r="C130" s="7" t="s">
        <v>682</v>
      </c>
      <c r="D130" s="4" t="str">
        <f>CONCATENATE(tblPointScore[[#This Row],[Name]]," - ",tblPointScore[[#This Row],[Club]])</f>
        <v>Anthony Brenton - CCC</v>
      </c>
      <c r="E130" s="1">
        <f>IF(ISNA(VLOOKUP(tblPointScore[[#This Row],[Name / Club]],tblGlbn_Div1[[Name / Club]:[Points]],5,FALSE)),0,VLOOKUP(tblPointScore[[#This Row],[Name / Club]],tblGlbn_Div1[[Name / Club]:[Points]],5,FALSE))</f>
        <v>0</v>
      </c>
      <c r="F130" s="1">
        <f>IF(ISNA(VLOOKUP(tblPointScore[[#This Row],[Name / Club]],tblGlbn_Div2[[Name / Club]:[Points]],5,FALSE)),0,VLOOKUP(tblPointScore[[#This Row],[Name / Club]],tblGlbn_Div2[[Name / Club]:[Points]],5,FALSE))</f>
        <v>0</v>
      </c>
      <c r="G130" s="1">
        <f>IF(ISNA(VLOOKUP(tblPointScore[[#This Row],[Name / Club]],tblGlbn_Div1[Name / Club],1,FALSE)),IF(ISNA(VLOOKUP(tblPointScore[[#This Row],[Name / Club]],tblGlbn_Div2[Name / Club],1,FALSE)),0,3),3)</f>
        <v>0</v>
      </c>
      <c r="H130" s="1">
        <f>IF(ISNA(VLOOKUP(tblPointScore[[#This Row],[Name / Club]],tblIll_Div1[[Name / Club]:[Points]],5,FALSE)),0,VLOOKUP(tblPointScore[[#This Row],[Name / Club]],tblIll_Div1[[Name / Club]:[Points]],5,FALSE))</f>
        <v>0</v>
      </c>
      <c r="I130" s="1">
        <f>IF(ISNA(VLOOKUP(tblPointScore[[#This Row],[Name / Club]],tblIll_Div2[[Name / Club]:[Points]],5,FALSE)),0,VLOOKUP(tblPointScore[[#This Row],[Name / Club]],tblIll_Div2[[Name / Club]:[Points]],5,FALSE))</f>
        <v>0</v>
      </c>
      <c r="J130" s="1">
        <f>IF(ISNA(VLOOKUP(tblPointScore[[#This Row],[Name / Club]],tblIll_Div1[Name / Club],1,FALSE)),IF(ISNA(VLOOKUP(tblPointScore[[#This Row],[Name / Club]],tblIll_Div2[Name / Club],1,FALSE)),0,3),3)</f>
        <v>0</v>
      </c>
      <c r="K130" s="1">
        <f>IF(ISNA(VLOOKUP(tblPointScore[[#This Row],[Name / Club]],tblMac_Div1A[[Name / Club]:[Points]],5,FALSE)),0,VLOOKUP(tblPointScore[[#This Row],[Name / Club]],tblMac_Div1A[[Name / Club]:[Points]],5,FALSE))</f>
        <v>0</v>
      </c>
      <c r="L130" s="1">
        <f>IF(ISNA(VLOOKUP(tblPointScore[[#This Row],[Name / Club]],tblMac_Div1B[[Name / Club]:[Points]],5,FALSE)),0,VLOOKUP(tblPointScore[[#This Row],[Name / Club]],tblMac_Div1B[[Name / Club]:[Points]],5,FALSE))</f>
        <v>0</v>
      </c>
      <c r="M130" s="1">
        <f>IF(ISNA(VLOOKUP(tblPointScore[[#This Row],[Name / Club]],tblMac_Div2A[[Name / Club]:[Points]],5,FALSE)),0,VLOOKUP(tblPointScore[[#This Row],[Name / Club]],tblMac_Div2A[[Name / Club]:[Points]],5,FALSE))</f>
        <v>0</v>
      </c>
      <c r="N130" s="1">
        <f>IF(ISNA(VLOOKUP(tblPointScore[[#This Row],[Name / Club]],tblMac_Div2B[[Name / Club]:[Points]],5,FALSE)),0,VLOOKUP(tblPointScore[[#This Row],[Name / Club]],tblMac_Div2B[[Name / Club]:[Points]],5,FALSE))</f>
        <v>0</v>
      </c>
      <c r="O13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30" s="1">
        <f>IF(ISNA(VLOOKUP(tblPointScore[[#This Row],[Name / Club]],tblNow_Div1A[[Name / Club]:[Points]],5,FALSE)),0,VLOOKUP(tblPointScore[[#This Row],[Name / Club]],tblNow_Div1A[[Name / Club]:[Points]],5,FALSE))</f>
        <v>0</v>
      </c>
      <c r="Q130" s="1">
        <f>IF(ISNA(VLOOKUP(tblPointScore[[#This Row],[Name / Club]],tblNow_Div1B[[Name / Club]:[Points]],5,FALSE)),0,VLOOKUP(tblPointScore[[#This Row],[Name / Club]],tblNow_Div1B[[Name / Club]:[Points]],5,FALSE))</f>
        <v>0</v>
      </c>
      <c r="R130" s="1">
        <f>IF(ISNA(VLOOKUP(tblPointScore[[#This Row],[Name / Club]],tblNow_Div2A[[Name / Club]:[Points]],5,FALSE)),0,VLOOKUP(tblPointScore[[#This Row],[Name / Club]],tblNow_Div2A[[Name / Club]:[Points]],5,FALSE))</f>
        <v>0</v>
      </c>
      <c r="S130" s="1">
        <f>IF(ISNA(VLOOKUP(tblPointScore[[#This Row],[Name / Club]],tblNow_Div2B[[Name / Club]:[Points]],5,FALSE)),0,VLOOKUP(tblPointScore[[#This Row],[Name / Club]],tblNow_Div2B[[Name / Club]:[Points]],5,FALSE))</f>
        <v>0</v>
      </c>
      <c r="T13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30" s="1">
        <f>IF(ISNA(VLOOKUP(tblPointScore[[#This Row],[Name / Club]],tblSthn_Div1[[Name / Club]:[Points]],5,FALSE)),0,VLOOKUP(tblPointScore[[#This Row],[Name / Club]],tblSthn_Div1[[Name / Club]:[Points]],5,FALSE))</f>
        <v>0</v>
      </c>
      <c r="V130" s="1">
        <f>IF(ISNA(VLOOKUP(tblPointScore[[#This Row],[Name / Club]],tblSthn_Div2[[Name / Club]:[Points]],5,FALSE)),0,VLOOKUP(tblPointScore[[#This Row],[Name / Club]],tblSthn_Div2[[Name / Club]:[Points]],5,FALSE))</f>
        <v>0</v>
      </c>
      <c r="W130" s="1">
        <f>IF(ISNA(VLOOKUP(tblPointScore[[#This Row],[Name / Club]],tblSthn_Div1[Name / Club],1,FALSE)),IF(ISNA(VLOOKUP(tblPointScore[[#This Row],[Name / Club]],tblSthn_Div2[Name / Club],1,FALSE)),0,3),3)</f>
        <v>0</v>
      </c>
      <c r="X130" s="1">
        <f>SUM(tblPointScore[[#This Row],[Glbn Div 1]:[Sth H Pts]])</f>
        <v>0</v>
      </c>
      <c r="Y13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3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30" s="38" t="str">
        <f>IF(AND(tblPointScore[[#This Row],[Div 1 Pts]]&gt;0,tblPointScore[[#This Row],[Div 2 Pts]]&gt;0),"Y","N")</f>
        <v>N</v>
      </c>
      <c r="AB130" s="35" t="str">
        <f>IF(AND(tblPointScore[[#This Row],[Mac Div 1 A]]&gt;0,tblPointScore[[#This Row],[Mac Div 1 B]]&gt;0),"Y","N")</f>
        <v>N</v>
      </c>
      <c r="AC130" s="35" t="str">
        <f>IF(AND(tblPointScore[[#This Row],[Mac Div 2 A]]&gt;0,tblPointScore[[#This Row],[Mac Div 2 B]]&gt;0),"Y","N")</f>
        <v>N</v>
      </c>
      <c r="AD130" s="35" t="str">
        <f>IF(AND(tblPointScore[[#This Row],[Now Div 1 A]]&gt;0,tblPointScore[[#This Row],[Now Div 1 B]]&gt;0),"Y","N")</f>
        <v>N</v>
      </c>
      <c r="AE130" s="35" t="str">
        <f>IF(AND(tblPointScore[[#This Row],[Now Div 2 A]]&gt;0,tblPointScore[[#This Row],[Now Div 2 B]]&gt;0),"Y","N")</f>
        <v>N</v>
      </c>
      <c r="AF13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31" spans="1:32" hidden="1">
      <c r="A131" s="1">
        <f ca="1">CELL("row", A130)-1</f>
        <v>129</v>
      </c>
      <c r="B131" s="7" t="s">
        <v>98</v>
      </c>
      <c r="C131" s="7" t="s">
        <v>682</v>
      </c>
      <c r="D131" s="4" t="str">
        <f>CONCATENATE(tblPointScore[[#This Row],[Name]]," - ",tblPointScore[[#This Row],[Club]])</f>
        <v>Anthony Mark - CCC</v>
      </c>
      <c r="E131" s="1">
        <f>IF(ISNA(VLOOKUP(tblPointScore[[#This Row],[Name / Club]],tblGlbn_Div1[[Name / Club]:[Points]],5,FALSE)),0,VLOOKUP(tblPointScore[[#This Row],[Name / Club]],tblGlbn_Div1[[Name / Club]:[Points]],5,FALSE))</f>
        <v>0</v>
      </c>
      <c r="F131" s="1">
        <f>IF(ISNA(VLOOKUP(tblPointScore[[#This Row],[Name / Club]],tblGlbn_Div2[[Name / Club]:[Points]],5,FALSE)),0,VLOOKUP(tblPointScore[[#This Row],[Name / Club]],tblGlbn_Div2[[Name / Club]:[Points]],5,FALSE))</f>
        <v>0</v>
      </c>
      <c r="G131" s="1">
        <f>IF(ISNA(VLOOKUP(tblPointScore[[#This Row],[Name / Club]],tblGlbn_Div1[Name / Club],1,FALSE)),IF(ISNA(VLOOKUP(tblPointScore[[#This Row],[Name / Club]],tblGlbn_Div2[Name / Club],1,FALSE)),0,3),3)</f>
        <v>0</v>
      </c>
      <c r="H131" s="1">
        <f>IF(ISNA(VLOOKUP(tblPointScore[[#This Row],[Name / Club]],tblIll_Div1[[Name / Club]:[Points]],5,FALSE)),0,VLOOKUP(tblPointScore[[#This Row],[Name / Club]],tblIll_Div1[[Name / Club]:[Points]],5,FALSE))</f>
        <v>0</v>
      </c>
      <c r="I131" s="1">
        <f>IF(ISNA(VLOOKUP(tblPointScore[[#This Row],[Name / Club]],tblIll_Div2[[Name / Club]:[Points]],5,FALSE)),0,VLOOKUP(tblPointScore[[#This Row],[Name / Club]],tblIll_Div2[[Name / Club]:[Points]],5,FALSE))</f>
        <v>0</v>
      </c>
      <c r="J131" s="1">
        <f>IF(ISNA(VLOOKUP(tblPointScore[[#This Row],[Name / Club]],tblIll_Div1[Name / Club],1,FALSE)),IF(ISNA(VLOOKUP(tblPointScore[[#This Row],[Name / Club]],tblIll_Div2[Name / Club],1,FALSE)),0,3),3)</f>
        <v>0</v>
      </c>
      <c r="K131" s="1">
        <f>IF(ISNA(VLOOKUP(tblPointScore[[#This Row],[Name / Club]],tblMac_Div1A[[Name / Club]:[Points]],5,FALSE)),0,VLOOKUP(tblPointScore[[#This Row],[Name / Club]],tblMac_Div1A[[Name / Club]:[Points]],5,FALSE))</f>
        <v>0</v>
      </c>
      <c r="L131" s="1">
        <f>IF(ISNA(VLOOKUP(tblPointScore[[#This Row],[Name / Club]],tblMac_Div1B[[Name / Club]:[Points]],5,FALSE)),0,VLOOKUP(tblPointScore[[#This Row],[Name / Club]],tblMac_Div1B[[Name / Club]:[Points]],5,FALSE))</f>
        <v>0</v>
      </c>
      <c r="M131" s="1">
        <f>IF(ISNA(VLOOKUP(tblPointScore[[#This Row],[Name / Club]],tblMac_Div2A[[Name / Club]:[Points]],5,FALSE)),0,VLOOKUP(tblPointScore[[#This Row],[Name / Club]],tblMac_Div2A[[Name / Club]:[Points]],5,FALSE))</f>
        <v>0</v>
      </c>
      <c r="N131" s="1">
        <f>IF(ISNA(VLOOKUP(tblPointScore[[#This Row],[Name / Club]],tblMac_Div2B[[Name / Club]:[Points]],5,FALSE)),0,VLOOKUP(tblPointScore[[#This Row],[Name / Club]],tblMac_Div2B[[Name / Club]:[Points]],5,FALSE))</f>
        <v>0</v>
      </c>
      <c r="O13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31" s="1">
        <f>IF(ISNA(VLOOKUP(tblPointScore[[#This Row],[Name / Club]],tblNow_Div1A[[Name / Club]:[Points]],5,FALSE)),0,VLOOKUP(tblPointScore[[#This Row],[Name / Club]],tblNow_Div1A[[Name / Club]:[Points]],5,FALSE))</f>
        <v>0</v>
      </c>
      <c r="Q131" s="1">
        <f>IF(ISNA(VLOOKUP(tblPointScore[[#This Row],[Name / Club]],tblNow_Div1B[[Name / Club]:[Points]],5,FALSE)),0,VLOOKUP(tblPointScore[[#This Row],[Name / Club]],tblNow_Div1B[[Name / Club]:[Points]],5,FALSE))</f>
        <v>0</v>
      </c>
      <c r="R131" s="1">
        <f>IF(ISNA(VLOOKUP(tblPointScore[[#This Row],[Name / Club]],tblNow_Div2A[[Name / Club]:[Points]],5,FALSE)),0,VLOOKUP(tblPointScore[[#This Row],[Name / Club]],tblNow_Div2A[[Name / Club]:[Points]],5,FALSE))</f>
        <v>0</v>
      </c>
      <c r="S131" s="1">
        <f>IF(ISNA(VLOOKUP(tblPointScore[[#This Row],[Name / Club]],tblNow_Div2B[[Name / Club]:[Points]],5,FALSE)),0,VLOOKUP(tblPointScore[[#This Row],[Name / Club]],tblNow_Div2B[[Name / Club]:[Points]],5,FALSE))</f>
        <v>0</v>
      </c>
      <c r="T13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31" s="1">
        <f>IF(ISNA(VLOOKUP(tblPointScore[[#This Row],[Name / Club]],tblSthn_Div1[[Name / Club]:[Points]],5,FALSE)),0,VLOOKUP(tblPointScore[[#This Row],[Name / Club]],tblSthn_Div1[[Name / Club]:[Points]],5,FALSE))</f>
        <v>0</v>
      </c>
      <c r="V131" s="1">
        <f>IF(ISNA(VLOOKUP(tblPointScore[[#This Row],[Name / Club]],tblSthn_Div2[[Name / Club]:[Points]],5,FALSE)),0,VLOOKUP(tblPointScore[[#This Row],[Name / Club]],tblSthn_Div2[[Name / Club]:[Points]],5,FALSE))</f>
        <v>0</v>
      </c>
      <c r="W131" s="1">
        <f>IF(ISNA(VLOOKUP(tblPointScore[[#This Row],[Name / Club]],tblSthn_Div1[Name / Club],1,FALSE)),IF(ISNA(VLOOKUP(tblPointScore[[#This Row],[Name / Club]],tblSthn_Div2[Name / Club],1,FALSE)),0,3),3)</f>
        <v>0</v>
      </c>
      <c r="X131" s="1">
        <f>SUM(tblPointScore[[#This Row],[Glbn Div 1]:[Sth H Pts]])</f>
        <v>0</v>
      </c>
      <c r="Y13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3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31" s="38" t="str">
        <f>IF(AND(tblPointScore[[#This Row],[Div 1 Pts]]&gt;0,tblPointScore[[#This Row],[Div 2 Pts]]&gt;0),"Y","N")</f>
        <v>N</v>
      </c>
      <c r="AB131" s="35" t="str">
        <f>IF(AND(tblPointScore[[#This Row],[Mac Div 1 A]]&gt;0,tblPointScore[[#This Row],[Mac Div 1 B]]&gt;0),"Y","N")</f>
        <v>N</v>
      </c>
      <c r="AC131" s="35" t="str">
        <f>IF(AND(tblPointScore[[#This Row],[Mac Div 2 A]]&gt;0,tblPointScore[[#This Row],[Mac Div 2 B]]&gt;0),"Y","N")</f>
        <v>N</v>
      </c>
      <c r="AD131" s="35" t="str">
        <f>IF(AND(tblPointScore[[#This Row],[Now Div 1 A]]&gt;0,tblPointScore[[#This Row],[Now Div 1 B]]&gt;0),"Y","N")</f>
        <v>N</v>
      </c>
      <c r="AE131" s="35" t="str">
        <f>IF(AND(tblPointScore[[#This Row],[Now Div 2 A]]&gt;0,tblPointScore[[#This Row],[Now Div 2 B]]&gt;0),"Y","N")</f>
        <v>N</v>
      </c>
      <c r="AF13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32" spans="1:32" hidden="1">
      <c r="A132" s="1">
        <f ca="1">CELL("row", A131)-1</f>
        <v>130</v>
      </c>
      <c r="B132" s="7" t="s">
        <v>62</v>
      </c>
      <c r="C132" s="7" t="s">
        <v>685</v>
      </c>
      <c r="D132" s="4" t="str">
        <f>CONCATENATE(tblPointScore[[#This Row],[Name]]," - ",tblPointScore[[#This Row],[Club]])</f>
        <v>Apps Chris - ICC</v>
      </c>
      <c r="E132" s="1">
        <f>IF(ISNA(VLOOKUP(tblPointScore[[#This Row],[Name / Club]],tblGlbn_Div1[[Name / Club]:[Points]],5,FALSE)),0,VLOOKUP(tblPointScore[[#This Row],[Name / Club]],tblGlbn_Div1[[Name / Club]:[Points]],5,FALSE))</f>
        <v>0</v>
      </c>
      <c r="F132" s="1">
        <f>IF(ISNA(VLOOKUP(tblPointScore[[#This Row],[Name / Club]],tblGlbn_Div2[[Name / Club]:[Points]],5,FALSE)),0,VLOOKUP(tblPointScore[[#This Row],[Name / Club]],tblGlbn_Div2[[Name / Club]:[Points]],5,FALSE))</f>
        <v>0</v>
      </c>
      <c r="G132" s="1">
        <f>IF(ISNA(VLOOKUP(tblPointScore[[#This Row],[Name / Club]],tblGlbn_Div1[Name / Club],1,FALSE)),IF(ISNA(VLOOKUP(tblPointScore[[#This Row],[Name / Club]],tblGlbn_Div2[Name / Club],1,FALSE)),0,3),3)</f>
        <v>0</v>
      </c>
      <c r="H132" s="1">
        <f>IF(ISNA(VLOOKUP(tblPointScore[[#This Row],[Name / Club]],tblIll_Div1[[Name / Club]:[Points]],5,FALSE)),0,VLOOKUP(tblPointScore[[#This Row],[Name / Club]],tblIll_Div1[[Name / Club]:[Points]],5,FALSE))</f>
        <v>0</v>
      </c>
      <c r="I132" s="1">
        <f>IF(ISNA(VLOOKUP(tblPointScore[[#This Row],[Name / Club]],tblIll_Div2[[Name / Club]:[Points]],5,FALSE)),0,VLOOKUP(tblPointScore[[#This Row],[Name / Club]],tblIll_Div2[[Name / Club]:[Points]],5,FALSE))</f>
        <v>0</v>
      </c>
      <c r="J132" s="1">
        <f>IF(ISNA(VLOOKUP(tblPointScore[[#This Row],[Name / Club]],tblIll_Div1[Name / Club],1,FALSE)),IF(ISNA(VLOOKUP(tblPointScore[[#This Row],[Name / Club]],tblIll_Div2[Name / Club],1,FALSE)),0,3),3)</f>
        <v>0</v>
      </c>
      <c r="K132" s="1">
        <f>IF(ISNA(VLOOKUP(tblPointScore[[#This Row],[Name / Club]],tblMac_Div1A[[Name / Club]:[Points]],5,FALSE)),0,VLOOKUP(tblPointScore[[#This Row],[Name / Club]],tblMac_Div1A[[Name / Club]:[Points]],5,FALSE))</f>
        <v>0</v>
      </c>
      <c r="L132" s="1">
        <f>IF(ISNA(VLOOKUP(tblPointScore[[#This Row],[Name / Club]],tblMac_Div1B[[Name / Club]:[Points]],5,FALSE)),0,VLOOKUP(tblPointScore[[#This Row],[Name / Club]],tblMac_Div1B[[Name / Club]:[Points]],5,FALSE))</f>
        <v>0</v>
      </c>
      <c r="M132" s="1">
        <f>IF(ISNA(VLOOKUP(tblPointScore[[#This Row],[Name / Club]],tblMac_Div2A[[Name / Club]:[Points]],5,FALSE)),0,VLOOKUP(tblPointScore[[#This Row],[Name / Club]],tblMac_Div2A[[Name / Club]:[Points]],5,FALSE))</f>
        <v>0</v>
      </c>
      <c r="N132" s="1">
        <f>IF(ISNA(VLOOKUP(tblPointScore[[#This Row],[Name / Club]],tblMac_Div2B[[Name / Club]:[Points]],5,FALSE)),0,VLOOKUP(tblPointScore[[#This Row],[Name / Club]],tblMac_Div2B[[Name / Club]:[Points]],5,FALSE))</f>
        <v>0</v>
      </c>
      <c r="O13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32" s="1">
        <f>IF(ISNA(VLOOKUP(tblPointScore[[#This Row],[Name / Club]],tblNow_Div1A[[Name / Club]:[Points]],5,FALSE)),0,VLOOKUP(tblPointScore[[#This Row],[Name / Club]],tblNow_Div1A[[Name / Club]:[Points]],5,FALSE))</f>
        <v>0</v>
      </c>
      <c r="Q132" s="1">
        <f>IF(ISNA(VLOOKUP(tblPointScore[[#This Row],[Name / Club]],tblNow_Div1B[[Name / Club]:[Points]],5,FALSE)),0,VLOOKUP(tblPointScore[[#This Row],[Name / Club]],tblNow_Div1B[[Name / Club]:[Points]],5,FALSE))</f>
        <v>0</v>
      </c>
      <c r="R132" s="1">
        <f>IF(ISNA(VLOOKUP(tblPointScore[[#This Row],[Name / Club]],tblNow_Div2A[[Name / Club]:[Points]],5,FALSE)),0,VLOOKUP(tblPointScore[[#This Row],[Name / Club]],tblNow_Div2A[[Name / Club]:[Points]],5,FALSE))</f>
        <v>0</v>
      </c>
      <c r="S132" s="1">
        <f>IF(ISNA(VLOOKUP(tblPointScore[[#This Row],[Name / Club]],tblNow_Div2B[[Name / Club]:[Points]],5,FALSE)),0,VLOOKUP(tblPointScore[[#This Row],[Name / Club]],tblNow_Div2B[[Name / Club]:[Points]],5,FALSE))</f>
        <v>0</v>
      </c>
      <c r="T13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32" s="1">
        <f>IF(ISNA(VLOOKUP(tblPointScore[[#This Row],[Name / Club]],tblSthn_Div1[[Name / Club]:[Points]],5,FALSE)),0,VLOOKUP(tblPointScore[[#This Row],[Name / Club]],tblSthn_Div1[[Name / Club]:[Points]],5,FALSE))</f>
        <v>0</v>
      </c>
      <c r="V132" s="1">
        <f>IF(ISNA(VLOOKUP(tblPointScore[[#This Row],[Name / Club]],tblSthn_Div2[[Name / Club]:[Points]],5,FALSE)),0,VLOOKUP(tblPointScore[[#This Row],[Name / Club]],tblSthn_Div2[[Name / Club]:[Points]],5,FALSE))</f>
        <v>0</v>
      </c>
      <c r="W132" s="1">
        <f>IF(ISNA(VLOOKUP(tblPointScore[[#This Row],[Name / Club]],tblSthn_Div1[Name / Club],1,FALSE)),IF(ISNA(VLOOKUP(tblPointScore[[#This Row],[Name / Club]],tblSthn_Div2[Name / Club],1,FALSE)),0,3),3)</f>
        <v>0</v>
      </c>
      <c r="X132" s="1">
        <f>SUM(tblPointScore[[#This Row],[Glbn Div 1]:[Sth H Pts]])</f>
        <v>0</v>
      </c>
      <c r="Y13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3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32" s="38" t="str">
        <f>IF(AND(tblPointScore[[#This Row],[Div 1 Pts]]&gt;0,tblPointScore[[#This Row],[Div 2 Pts]]&gt;0),"Y","N")</f>
        <v>N</v>
      </c>
      <c r="AB132" s="35" t="str">
        <f>IF(AND(tblPointScore[[#This Row],[Mac Div 1 A]]&gt;0,tblPointScore[[#This Row],[Mac Div 1 B]]&gt;0),"Y","N")</f>
        <v>N</v>
      </c>
      <c r="AC132" s="35" t="str">
        <f>IF(AND(tblPointScore[[#This Row],[Mac Div 2 A]]&gt;0,tblPointScore[[#This Row],[Mac Div 2 B]]&gt;0),"Y","N")</f>
        <v>N</v>
      </c>
      <c r="AD132" s="35" t="str">
        <f>IF(AND(tblPointScore[[#This Row],[Now Div 1 A]]&gt;0,tblPointScore[[#This Row],[Now Div 1 B]]&gt;0),"Y","N")</f>
        <v>N</v>
      </c>
      <c r="AE132" s="35" t="str">
        <f>IF(AND(tblPointScore[[#This Row],[Now Div 2 A]]&gt;0,tblPointScore[[#This Row],[Now Div 2 B]]&gt;0),"Y","N")</f>
        <v>N</v>
      </c>
      <c r="AF13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33" spans="1:32" hidden="1">
      <c r="A133" s="1">
        <f ca="1">CELL("row", A132)-1</f>
        <v>131</v>
      </c>
      <c r="B133" s="7" t="s">
        <v>99</v>
      </c>
      <c r="C133" s="7" t="s">
        <v>681</v>
      </c>
      <c r="D133" s="4" t="str">
        <f>CONCATENATE(tblPointScore[[#This Row],[Name]]," - ",tblPointScore[[#This Row],[Club]])</f>
        <v>Apps Shannon - GCC</v>
      </c>
      <c r="E133" s="1">
        <f>IF(ISNA(VLOOKUP(tblPointScore[[#This Row],[Name / Club]],tblGlbn_Div1[[Name / Club]:[Points]],5,FALSE)),0,VLOOKUP(tblPointScore[[#This Row],[Name / Club]],tblGlbn_Div1[[Name / Club]:[Points]],5,FALSE))</f>
        <v>0</v>
      </c>
      <c r="F133" s="1">
        <f>IF(ISNA(VLOOKUP(tblPointScore[[#This Row],[Name / Club]],tblGlbn_Div2[[Name / Club]:[Points]],5,FALSE)),0,VLOOKUP(tblPointScore[[#This Row],[Name / Club]],tblGlbn_Div2[[Name / Club]:[Points]],5,FALSE))</f>
        <v>0</v>
      </c>
      <c r="G133" s="1">
        <f>IF(ISNA(VLOOKUP(tblPointScore[[#This Row],[Name / Club]],tblGlbn_Div1[Name / Club],1,FALSE)),IF(ISNA(VLOOKUP(tblPointScore[[#This Row],[Name / Club]],tblGlbn_Div2[Name / Club],1,FALSE)),0,3),3)</f>
        <v>0</v>
      </c>
      <c r="H133" s="1">
        <f>IF(ISNA(VLOOKUP(tblPointScore[[#This Row],[Name / Club]],tblIll_Div1[[Name / Club]:[Points]],5,FALSE)),0,VLOOKUP(tblPointScore[[#This Row],[Name / Club]],tblIll_Div1[[Name / Club]:[Points]],5,FALSE))</f>
        <v>0</v>
      </c>
      <c r="I133" s="1">
        <f>IF(ISNA(VLOOKUP(tblPointScore[[#This Row],[Name / Club]],tblIll_Div2[[Name / Club]:[Points]],5,FALSE)),0,VLOOKUP(tblPointScore[[#This Row],[Name / Club]],tblIll_Div2[[Name / Club]:[Points]],5,FALSE))</f>
        <v>0</v>
      </c>
      <c r="J133" s="1">
        <f>IF(ISNA(VLOOKUP(tblPointScore[[#This Row],[Name / Club]],tblIll_Div1[Name / Club],1,FALSE)),IF(ISNA(VLOOKUP(tblPointScore[[#This Row],[Name / Club]],tblIll_Div2[Name / Club],1,FALSE)),0,3),3)</f>
        <v>0</v>
      </c>
      <c r="K133" s="1">
        <f>IF(ISNA(VLOOKUP(tblPointScore[[#This Row],[Name / Club]],tblMac_Div1A[[Name / Club]:[Points]],5,FALSE)),0,VLOOKUP(tblPointScore[[#This Row],[Name / Club]],tblMac_Div1A[[Name / Club]:[Points]],5,FALSE))</f>
        <v>0</v>
      </c>
      <c r="L133" s="1">
        <f>IF(ISNA(VLOOKUP(tblPointScore[[#This Row],[Name / Club]],tblMac_Div1B[[Name / Club]:[Points]],5,FALSE)),0,VLOOKUP(tblPointScore[[#This Row],[Name / Club]],tblMac_Div1B[[Name / Club]:[Points]],5,FALSE))</f>
        <v>0</v>
      </c>
      <c r="M133" s="1">
        <f>IF(ISNA(VLOOKUP(tblPointScore[[#This Row],[Name / Club]],tblMac_Div2A[[Name / Club]:[Points]],5,FALSE)),0,VLOOKUP(tblPointScore[[#This Row],[Name / Club]],tblMac_Div2A[[Name / Club]:[Points]],5,FALSE))</f>
        <v>0</v>
      </c>
      <c r="N133" s="1">
        <f>IF(ISNA(VLOOKUP(tblPointScore[[#This Row],[Name / Club]],tblMac_Div2B[[Name / Club]:[Points]],5,FALSE)),0,VLOOKUP(tblPointScore[[#This Row],[Name / Club]],tblMac_Div2B[[Name / Club]:[Points]],5,FALSE))</f>
        <v>0</v>
      </c>
      <c r="O13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33" s="1">
        <f>IF(ISNA(VLOOKUP(tblPointScore[[#This Row],[Name / Club]],tblNow_Div1A[[Name / Club]:[Points]],5,FALSE)),0,VLOOKUP(tblPointScore[[#This Row],[Name / Club]],tblNow_Div1A[[Name / Club]:[Points]],5,FALSE))</f>
        <v>0</v>
      </c>
      <c r="Q133" s="1">
        <f>IF(ISNA(VLOOKUP(tblPointScore[[#This Row],[Name / Club]],tblNow_Div1B[[Name / Club]:[Points]],5,FALSE)),0,VLOOKUP(tblPointScore[[#This Row],[Name / Club]],tblNow_Div1B[[Name / Club]:[Points]],5,FALSE))</f>
        <v>0</v>
      </c>
      <c r="R133" s="1">
        <f>IF(ISNA(VLOOKUP(tblPointScore[[#This Row],[Name / Club]],tblNow_Div2A[[Name / Club]:[Points]],5,FALSE)),0,VLOOKUP(tblPointScore[[#This Row],[Name / Club]],tblNow_Div2A[[Name / Club]:[Points]],5,FALSE))</f>
        <v>0</v>
      </c>
      <c r="S133" s="1">
        <f>IF(ISNA(VLOOKUP(tblPointScore[[#This Row],[Name / Club]],tblNow_Div2B[[Name / Club]:[Points]],5,FALSE)),0,VLOOKUP(tblPointScore[[#This Row],[Name / Club]],tblNow_Div2B[[Name / Club]:[Points]],5,FALSE))</f>
        <v>0</v>
      </c>
      <c r="T13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33" s="1">
        <f>IF(ISNA(VLOOKUP(tblPointScore[[#This Row],[Name / Club]],tblSthn_Div1[[Name / Club]:[Points]],5,FALSE)),0,VLOOKUP(tblPointScore[[#This Row],[Name / Club]],tblSthn_Div1[[Name / Club]:[Points]],5,FALSE))</f>
        <v>0</v>
      </c>
      <c r="V133" s="1">
        <f>IF(ISNA(VLOOKUP(tblPointScore[[#This Row],[Name / Club]],tblSthn_Div2[[Name / Club]:[Points]],5,FALSE)),0,VLOOKUP(tblPointScore[[#This Row],[Name / Club]],tblSthn_Div2[[Name / Club]:[Points]],5,FALSE))</f>
        <v>0</v>
      </c>
      <c r="W133" s="1">
        <f>IF(ISNA(VLOOKUP(tblPointScore[[#This Row],[Name / Club]],tblSthn_Div1[Name / Club],1,FALSE)),IF(ISNA(VLOOKUP(tblPointScore[[#This Row],[Name / Club]],tblSthn_Div2[Name / Club],1,FALSE)),0,3),3)</f>
        <v>0</v>
      </c>
      <c r="X133" s="1">
        <f>SUM(tblPointScore[[#This Row],[Glbn Div 1]:[Sth H Pts]])</f>
        <v>0</v>
      </c>
      <c r="Y13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3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33" s="38" t="str">
        <f>IF(AND(tblPointScore[[#This Row],[Div 1 Pts]]&gt;0,tblPointScore[[#This Row],[Div 2 Pts]]&gt;0),"Y","N")</f>
        <v>N</v>
      </c>
      <c r="AB133" s="35" t="str">
        <f>IF(AND(tblPointScore[[#This Row],[Mac Div 1 A]]&gt;0,tblPointScore[[#This Row],[Mac Div 1 B]]&gt;0),"Y","N")</f>
        <v>N</v>
      </c>
      <c r="AC133" s="35" t="str">
        <f>IF(AND(tblPointScore[[#This Row],[Mac Div 2 A]]&gt;0,tblPointScore[[#This Row],[Mac Div 2 B]]&gt;0),"Y","N")</f>
        <v>N</v>
      </c>
      <c r="AD133" s="35" t="str">
        <f>IF(AND(tblPointScore[[#This Row],[Now Div 1 A]]&gt;0,tblPointScore[[#This Row],[Now Div 1 B]]&gt;0),"Y","N")</f>
        <v>N</v>
      </c>
      <c r="AE133" s="35" t="str">
        <f>IF(AND(tblPointScore[[#This Row],[Now Div 2 A]]&gt;0,tblPointScore[[#This Row],[Now Div 2 B]]&gt;0),"Y","N")</f>
        <v>N</v>
      </c>
      <c r="AF13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34" spans="1:32" hidden="1">
      <c r="A134" s="1">
        <f ca="1">CELL("row", A133)-1</f>
        <v>132</v>
      </c>
      <c r="B134" s="7" t="s">
        <v>404</v>
      </c>
      <c r="C134" s="7" t="s">
        <v>685</v>
      </c>
      <c r="D134" s="4" t="str">
        <f>CONCATENATE(tblPointScore[[#This Row],[Name]]," - ",tblPointScore[[#This Row],[Club]])</f>
        <v>Arnold Blair - ICC</v>
      </c>
      <c r="E134" s="1">
        <f>IF(ISNA(VLOOKUP(tblPointScore[[#This Row],[Name / Club]],tblGlbn_Div1[[Name / Club]:[Points]],5,FALSE)),0,VLOOKUP(tblPointScore[[#This Row],[Name / Club]],tblGlbn_Div1[[Name / Club]:[Points]],5,FALSE))</f>
        <v>0</v>
      </c>
      <c r="F134" s="9">
        <f>IF(ISNA(VLOOKUP(tblPointScore[[#This Row],[Name / Club]],tblGlbn_Div2[[Name / Club]:[Points]],5,FALSE)),0,VLOOKUP(tblPointScore[[#This Row],[Name / Club]],tblGlbn_Div2[[Name / Club]:[Points]],5,FALSE))</f>
        <v>0</v>
      </c>
      <c r="G134" s="9">
        <f>IF(ISNA(VLOOKUP(tblPointScore[[#This Row],[Name / Club]],tblGlbn_Div1[Name / Club],1,FALSE)),IF(ISNA(VLOOKUP(tblPointScore[[#This Row],[Name / Club]],tblGlbn_Div2[Name / Club],1,FALSE)),0,3),3)</f>
        <v>0</v>
      </c>
      <c r="H134" s="1">
        <f>IF(ISNA(VLOOKUP(tblPointScore[[#This Row],[Name / Club]],tblIll_Div1[[Name / Club]:[Points]],5,FALSE)),0,VLOOKUP(tblPointScore[[#This Row],[Name / Club]],tblIll_Div1[[Name / Club]:[Points]],5,FALSE))</f>
        <v>0</v>
      </c>
      <c r="I134" s="1">
        <f>IF(ISNA(VLOOKUP(tblPointScore[[#This Row],[Name / Club]],tblIll_Div2[[Name / Club]:[Points]],5,FALSE)),0,VLOOKUP(tblPointScore[[#This Row],[Name / Club]],tblIll_Div2[[Name / Club]:[Points]],5,FALSE))</f>
        <v>0</v>
      </c>
      <c r="J134" s="1">
        <f>IF(ISNA(VLOOKUP(tblPointScore[[#This Row],[Name / Club]],tblIll_Div1[Name / Club],1,FALSE)),IF(ISNA(VLOOKUP(tblPointScore[[#This Row],[Name / Club]],tblIll_Div2[Name / Club],1,FALSE)),0,3),3)</f>
        <v>0</v>
      </c>
      <c r="K134" s="1">
        <f>IF(ISNA(VLOOKUP(tblPointScore[[#This Row],[Name / Club]],tblMac_Div1A[[Name / Club]:[Points]],5,FALSE)),0,VLOOKUP(tblPointScore[[#This Row],[Name / Club]],tblMac_Div1A[[Name / Club]:[Points]],5,FALSE))</f>
        <v>0</v>
      </c>
      <c r="L134" s="1">
        <f>IF(ISNA(VLOOKUP(tblPointScore[[#This Row],[Name / Club]],tblMac_Div1B[[Name / Club]:[Points]],5,FALSE)),0,VLOOKUP(tblPointScore[[#This Row],[Name / Club]],tblMac_Div1B[[Name / Club]:[Points]],5,FALSE))</f>
        <v>0</v>
      </c>
      <c r="M134" s="1">
        <f>IF(ISNA(VLOOKUP(tblPointScore[[#This Row],[Name / Club]],tblMac_Div2A[[Name / Club]:[Points]],5,FALSE)),0,VLOOKUP(tblPointScore[[#This Row],[Name / Club]],tblMac_Div2A[[Name / Club]:[Points]],5,FALSE))</f>
        <v>0</v>
      </c>
      <c r="N134" s="1">
        <f>IF(ISNA(VLOOKUP(tblPointScore[[#This Row],[Name / Club]],tblMac_Div2B[[Name / Club]:[Points]],5,FALSE)),0,VLOOKUP(tblPointScore[[#This Row],[Name / Club]],tblMac_Div2B[[Name / Club]:[Points]],5,FALSE))</f>
        <v>0</v>
      </c>
      <c r="O13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34" s="1">
        <f>IF(ISNA(VLOOKUP(tblPointScore[[#This Row],[Name / Club]],tblNow_Div1A[[Name / Club]:[Points]],5,FALSE)),0,VLOOKUP(tblPointScore[[#This Row],[Name / Club]],tblNow_Div1A[[Name / Club]:[Points]],5,FALSE))</f>
        <v>0</v>
      </c>
      <c r="Q134" s="1">
        <f>IF(ISNA(VLOOKUP(tblPointScore[[#This Row],[Name / Club]],tblNow_Div1B[[Name / Club]:[Points]],5,FALSE)),0,VLOOKUP(tblPointScore[[#This Row],[Name / Club]],tblNow_Div1B[[Name / Club]:[Points]],5,FALSE))</f>
        <v>0</v>
      </c>
      <c r="R134" s="1">
        <f>IF(ISNA(VLOOKUP(tblPointScore[[#This Row],[Name / Club]],tblNow_Div2A[[Name / Club]:[Points]],5,FALSE)),0,VLOOKUP(tblPointScore[[#This Row],[Name / Club]],tblNow_Div2A[[Name / Club]:[Points]],5,FALSE))</f>
        <v>0</v>
      </c>
      <c r="S134" s="1">
        <f>IF(ISNA(VLOOKUP(tblPointScore[[#This Row],[Name / Club]],tblNow_Div2B[[Name / Club]:[Points]],5,FALSE)),0,VLOOKUP(tblPointScore[[#This Row],[Name / Club]],tblNow_Div2B[[Name / Club]:[Points]],5,FALSE))</f>
        <v>0</v>
      </c>
      <c r="T13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34" s="1">
        <f>IF(ISNA(VLOOKUP(tblPointScore[[#This Row],[Name / Club]],tblSthn_Div1[[Name / Club]:[Points]],5,FALSE)),0,VLOOKUP(tblPointScore[[#This Row],[Name / Club]],tblSthn_Div1[[Name / Club]:[Points]],5,FALSE))</f>
        <v>0</v>
      </c>
      <c r="V134" s="1">
        <f>IF(ISNA(VLOOKUP(tblPointScore[[#This Row],[Name / Club]],tblSthn_Div2[[Name / Club]:[Points]],5,FALSE)),0,VLOOKUP(tblPointScore[[#This Row],[Name / Club]],tblSthn_Div2[[Name / Club]:[Points]],5,FALSE))</f>
        <v>0</v>
      </c>
      <c r="W134" s="1">
        <f>IF(ISNA(VLOOKUP(tblPointScore[[#This Row],[Name / Club]],tblSthn_Div1[Name / Club],1,FALSE)),IF(ISNA(VLOOKUP(tblPointScore[[#This Row],[Name / Club]],tblSthn_Div2[Name / Club],1,FALSE)),0,3),3)</f>
        <v>0</v>
      </c>
      <c r="X134" s="9">
        <f>SUM(tblPointScore[[#This Row],[Glbn Div 1]:[Sth H Pts]])</f>
        <v>0</v>
      </c>
      <c r="Y13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3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34" s="38" t="str">
        <f>IF(AND(tblPointScore[[#This Row],[Div 1 Pts]]&gt;0,tblPointScore[[#This Row],[Div 2 Pts]]&gt;0),"Y","N")</f>
        <v>N</v>
      </c>
      <c r="AB134" s="35" t="str">
        <f>IF(AND(tblPointScore[[#This Row],[Mac Div 1 A]]&gt;0,tblPointScore[[#This Row],[Mac Div 1 B]]&gt;0),"Y","N")</f>
        <v>N</v>
      </c>
      <c r="AC134" s="35" t="str">
        <f>IF(AND(tblPointScore[[#This Row],[Mac Div 2 A]]&gt;0,tblPointScore[[#This Row],[Mac Div 2 B]]&gt;0),"Y","N")</f>
        <v>N</v>
      </c>
      <c r="AD134" s="35" t="str">
        <f>IF(AND(tblPointScore[[#This Row],[Now Div 1 A]]&gt;0,tblPointScore[[#This Row],[Now Div 1 B]]&gt;0),"Y","N")</f>
        <v>N</v>
      </c>
      <c r="AE134" s="35" t="str">
        <f>IF(AND(tblPointScore[[#This Row],[Now Div 2 A]]&gt;0,tblPointScore[[#This Row],[Now Div 2 B]]&gt;0),"Y","N")</f>
        <v>N</v>
      </c>
      <c r="AF13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35" spans="1:32" hidden="1">
      <c r="A135" s="1">
        <f ca="1">CELL("row", A134)-1</f>
        <v>133</v>
      </c>
      <c r="B135" s="7" t="s">
        <v>42</v>
      </c>
      <c r="C135" s="7" t="s">
        <v>685</v>
      </c>
      <c r="D135" s="4" t="str">
        <f>CONCATENATE(tblPointScore[[#This Row],[Name]]," - ",tblPointScore[[#This Row],[Club]])</f>
        <v>Arnold Jasmine - ICC</v>
      </c>
      <c r="E135" s="1">
        <f>IF(ISNA(VLOOKUP(tblPointScore[[#This Row],[Name / Club]],tblGlbn_Div1[[Name / Club]:[Points]],5,FALSE)),0,VLOOKUP(tblPointScore[[#This Row],[Name / Club]],tblGlbn_Div1[[Name / Club]:[Points]],5,FALSE))</f>
        <v>0</v>
      </c>
      <c r="F135" s="1">
        <f>IF(ISNA(VLOOKUP(tblPointScore[[#This Row],[Name / Club]],tblGlbn_Div2[[Name / Club]:[Points]],5,FALSE)),0,VLOOKUP(tblPointScore[[#This Row],[Name / Club]],tblGlbn_Div2[[Name / Club]:[Points]],5,FALSE))</f>
        <v>0</v>
      </c>
      <c r="G135" s="1">
        <f>IF(ISNA(VLOOKUP(tblPointScore[[#This Row],[Name / Club]],tblGlbn_Div1[Name / Club],1,FALSE)),IF(ISNA(VLOOKUP(tblPointScore[[#This Row],[Name / Club]],tblGlbn_Div2[Name / Club],1,FALSE)),0,3),3)</f>
        <v>0</v>
      </c>
      <c r="H135" s="1">
        <f>IF(ISNA(VLOOKUP(tblPointScore[[#This Row],[Name / Club]],tblIll_Div1[[Name / Club]:[Points]],5,FALSE)),0,VLOOKUP(tblPointScore[[#This Row],[Name / Club]],tblIll_Div1[[Name / Club]:[Points]],5,FALSE))</f>
        <v>0</v>
      </c>
      <c r="I135" s="1">
        <f>IF(ISNA(VLOOKUP(tblPointScore[[#This Row],[Name / Club]],tblIll_Div2[[Name / Club]:[Points]],5,FALSE)),0,VLOOKUP(tblPointScore[[#This Row],[Name / Club]],tblIll_Div2[[Name / Club]:[Points]],5,FALSE))</f>
        <v>0</v>
      </c>
      <c r="J135" s="1">
        <f>IF(ISNA(VLOOKUP(tblPointScore[[#This Row],[Name / Club]],tblIll_Div1[Name / Club],1,FALSE)),IF(ISNA(VLOOKUP(tblPointScore[[#This Row],[Name / Club]],tblIll_Div2[Name / Club],1,FALSE)),0,3),3)</f>
        <v>0</v>
      </c>
      <c r="K135" s="1">
        <f>IF(ISNA(VLOOKUP(tblPointScore[[#This Row],[Name / Club]],tblMac_Div1A[[Name / Club]:[Points]],5,FALSE)),0,VLOOKUP(tblPointScore[[#This Row],[Name / Club]],tblMac_Div1A[[Name / Club]:[Points]],5,FALSE))</f>
        <v>0</v>
      </c>
      <c r="L135" s="1">
        <f>IF(ISNA(VLOOKUP(tblPointScore[[#This Row],[Name / Club]],tblMac_Div1B[[Name / Club]:[Points]],5,FALSE)),0,VLOOKUP(tblPointScore[[#This Row],[Name / Club]],tblMac_Div1B[[Name / Club]:[Points]],5,FALSE))</f>
        <v>0</v>
      </c>
      <c r="M135" s="1">
        <f>IF(ISNA(VLOOKUP(tblPointScore[[#This Row],[Name / Club]],tblMac_Div2A[[Name / Club]:[Points]],5,FALSE)),0,VLOOKUP(tblPointScore[[#This Row],[Name / Club]],tblMac_Div2A[[Name / Club]:[Points]],5,FALSE))</f>
        <v>0</v>
      </c>
      <c r="N135" s="1">
        <f>IF(ISNA(VLOOKUP(tblPointScore[[#This Row],[Name / Club]],tblMac_Div2B[[Name / Club]:[Points]],5,FALSE)),0,VLOOKUP(tblPointScore[[#This Row],[Name / Club]],tblMac_Div2B[[Name / Club]:[Points]],5,FALSE))</f>
        <v>0</v>
      </c>
      <c r="O13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35" s="1">
        <f>IF(ISNA(VLOOKUP(tblPointScore[[#This Row],[Name / Club]],tblNow_Div1A[[Name / Club]:[Points]],5,FALSE)),0,VLOOKUP(tblPointScore[[#This Row],[Name / Club]],tblNow_Div1A[[Name / Club]:[Points]],5,FALSE))</f>
        <v>0</v>
      </c>
      <c r="Q135" s="1">
        <f>IF(ISNA(VLOOKUP(tblPointScore[[#This Row],[Name / Club]],tblNow_Div1B[[Name / Club]:[Points]],5,FALSE)),0,VLOOKUP(tblPointScore[[#This Row],[Name / Club]],tblNow_Div1B[[Name / Club]:[Points]],5,FALSE))</f>
        <v>0</v>
      </c>
      <c r="R135" s="1">
        <f>IF(ISNA(VLOOKUP(tblPointScore[[#This Row],[Name / Club]],tblNow_Div2A[[Name / Club]:[Points]],5,FALSE)),0,VLOOKUP(tblPointScore[[#This Row],[Name / Club]],tblNow_Div2A[[Name / Club]:[Points]],5,FALSE))</f>
        <v>0</v>
      </c>
      <c r="S135" s="1">
        <f>IF(ISNA(VLOOKUP(tblPointScore[[#This Row],[Name / Club]],tblNow_Div2B[[Name / Club]:[Points]],5,FALSE)),0,VLOOKUP(tblPointScore[[#This Row],[Name / Club]],tblNow_Div2B[[Name / Club]:[Points]],5,FALSE))</f>
        <v>0</v>
      </c>
      <c r="T13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35" s="1">
        <f>IF(ISNA(VLOOKUP(tblPointScore[[#This Row],[Name / Club]],tblSthn_Div1[[Name / Club]:[Points]],5,FALSE)),0,VLOOKUP(tblPointScore[[#This Row],[Name / Club]],tblSthn_Div1[[Name / Club]:[Points]],5,FALSE))</f>
        <v>0</v>
      </c>
      <c r="V135" s="1">
        <f>IF(ISNA(VLOOKUP(tblPointScore[[#This Row],[Name / Club]],tblSthn_Div2[[Name / Club]:[Points]],5,FALSE)),0,VLOOKUP(tblPointScore[[#This Row],[Name / Club]],tblSthn_Div2[[Name / Club]:[Points]],5,FALSE))</f>
        <v>0</v>
      </c>
      <c r="W135" s="1">
        <f>IF(ISNA(VLOOKUP(tblPointScore[[#This Row],[Name / Club]],tblSthn_Div1[Name / Club],1,FALSE)),IF(ISNA(VLOOKUP(tblPointScore[[#This Row],[Name / Club]],tblSthn_Div2[Name / Club],1,FALSE)),0,3),3)</f>
        <v>0</v>
      </c>
      <c r="X135" s="1">
        <f>SUM(tblPointScore[[#This Row],[Glbn Div 1]:[Sth H Pts]])</f>
        <v>0</v>
      </c>
      <c r="Y13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3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35" s="38" t="str">
        <f>IF(AND(tblPointScore[[#This Row],[Div 1 Pts]]&gt;0,tblPointScore[[#This Row],[Div 2 Pts]]&gt;0),"Y","N")</f>
        <v>N</v>
      </c>
      <c r="AB135" s="35" t="str">
        <f>IF(AND(tblPointScore[[#This Row],[Mac Div 1 A]]&gt;0,tblPointScore[[#This Row],[Mac Div 1 B]]&gt;0),"Y","N")</f>
        <v>N</v>
      </c>
      <c r="AC135" s="35" t="str">
        <f>IF(AND(tblPointScore[[#This Row],[Mac Div 2 A]]&gt;0,tblPointScore[[#This Row],[Mac Div 2 B]]&gt;0),"Y","N")</f>
        <v>N</v>
      </c>
      <c r="AD135" s="35" t="str">
        <f>IF(AND(tblPointScore[[#This Row],[Now Div 1 A]]&gt;0,tblPointScore[[#This Row],[Now Div 1 B]]&gt;0),"Y","N")</f>
        <v>N</v>
      </c>
      <c r="AE135" s="35" t="str">
        <f>IF(AND(tblPointScore[[#This Row],[Now Div 2 A]]&gt;0,tblPointScore[[#This Row],[Now Div 2 B]]&gt;0),"Y","N")</f>
        <v>N</v>
      </c>
      <c r="AF13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36" spans="1:32" hidden="1">
      <c r="A136" s="1">
        <f ca="1">CELL("row", A135)-1</f>
        <v>134</v>
      </c>
      <c r="B136" s="7" t="s">
        <v>100</v>
      </c>
      <c r="C136" s="7" t="s">
        <v>685</v>
      </c>
      <c r="D136" s="4" t="str">
        <f>CONCATENATE(tblPointScore[[#This Row],[Name]]," - ",tblPointScore[[#This Row],[Club]])</f>
        <v>Arnold Kerry - ICC</v>
      </c>
      <c r="E136" s="1">
        <f>IF(ISNA(VLOOKUP(tblPointScore[[#This Row],[Name / Club]],tblGlbn_Div1[[Name / Club]:[Points]],5,FALSE)),0,VLOOKUP(tblPointScore[[#This Row],[Name / Club]],tblGlbn_Div1[[Name / Club]:[Points]],5,FALSE))</f>
        <v>0</v>
      </c>
      <c r="F136" s="1">
        <f>IF(ISNA(VLOOKUP(tblPointScore[[#This Row],[Name / Club]],tblGlbn_Div2[[Name / Club]:[Points]],5,FALSE)),0,VLOOKUP(tblPointScore[[#This Row],[Name / Club]],tblGlbn_Div2[[Name / Club]:[Points]],5,FALSE))</f>
        <v>0</v>
      </c>
      <c r="G136" s="1">
        <f>IF(ISNA(VLOOKUP(tblPointScore[[#This Row],[Name / Club]],tblGlbn_Div1[Name / Club],1,FALSE)),IF(ISNA(VLOOKUP(tblPointScore[[#This Row],[Name / Club]],tblGlbn_Div2[Name / Club],1,FALSE)),0,3),3)</f>
        <v>0</v>
      </c>
      <c r="H136" s="1">
        <f>IF(ISNA(VLOOKUP(tblPointScore[[#This Row],[Name / Club]],tblIll_Div1[[Name / Club]:[Points]],5,FALSE)),0,VLOOKUP(tblPointScore[[#This Row],[Name / Club]],tblIll_Div1[[Name / Club]:[Points]],5,FALSE))</f>
        <v>0</v>
      </c>
      <c r="I136" s="1">
        <f>IF(ISNA(VLOOKUP(tblPointScore[[#This Row],[Name / Club]],tblIll_Div2[[Name / Club]:[Points]],5,FALSE)),0,VLOOKUP(tblPointScore[[#This Row],[Name / Club]],tblIll_Div2[[Name / Club]:[Points]],5,FALSE))</f>
        <v>0</v>
      </c>
      <c r="J136" s="1">
        <f>IF(ISNA(VLOOKUP(tblPointScore[[#This Row],[Name / Club]],tblIll_Div1[Name / Club],1,FALSE)),IF(ISNA(VLOOKUP(tblPointScore[[#This Row],[Name / Club]],tblIll_Div2[Name / Club],1,FALSE)),0,3),3)</f>
        <v>0</v>
      </c>
      <c r="K136" s="1">
        <f>IF(ISNA(VLOOKUP(tblPointScore[[#This Row],[Name / Club]],tblMac_Div1A[[Name / Club]:[Points]],5,FALSE)),0,VLOOKUP(tblPointScore[[#This Row],[Name / Club]],tblMac_Div1A[[Name / Club]:[Points]],5,FALSE))</f>
        <v>0</v>
      </c>
      <c r="L136" s="1">
        <f>IF(ISNA(VLOOKUP(tblPointScore[[#This Row],[Name / Club]],tblMac_Div1B[[Name / Club]:[Points]],5,FALSE)),0,VLOOKUP(tblPointScore[[#This Row],[Name / Club]],tblMac_Div1B[[Name / Club]:[Points]],5,FALSE))</f>
        <v>0</v>
      </c>
      <c r="M136" s="1">
        <f>IF(ISNA(VLOOKUP(tblPointScore[[#This Row],[Name / Club]],tblMac_Div2A[[Name / Club]:[Points]],5,FALSE)),0,VLOOKUP(tblPointScore[[#This Row],[Name / Club]],tblMac_Div2A[[Name / Club]:[Points]],5,FALSE))</f>
        <v>0</v>
      </c>
      <c r="N136" s="1">
        <f>IF(ISNA(VLOOKUP(tblPointScore[[#This Row],[Name / Club]],tblMac_Div2B[[Name / Club]:[Points]],5,FALSE)),0,VLOOKUP(tblPointScore[[#This Row],[Name / Club]],tblMac_Div2B[[Name / Club]:[Points]],5,FALSE))</f>
        <v>0</v>
      </c>
      <c r="O13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36" s="1">
        <f>IF(ISNA(VLOOKUP(tblPointScore[[#This Row],[Name / Club]],tblNow_Div1A[[Name / Club]:[Points]],5,FALSE)),0,VLOOKUP(tblPointScore[[#This Row],[Name / Club]],tblNow_Div1A[[Name / Club]:[Points]],5,FALSE))</f>
        <v>0</v>
      </c>
      <c r="Q136" s="1">
        <f>IF(ISNA(VLOOKUP(tblPointScore[[#This Row],[Name / Club]],tblNow_Div1B[[Name / Club]:[Points]],5,FALSE)),0,VLOOKUP(tblPointScore[[#This Row],[Name / Club]],tblNow_Div1B[[Name / Club]:[Points]],5,FALSE))</f>
        <v>0</v>
      </c>
      <c r="R136" s="1">
        <f>IF(ISNA(VLOOKUP(tblPointScore[[#This Row],[Name / Club]],tblNow_Div2A[[Name / Club]:[Points]],5,FALSE)),0,VLOOKUP(tblPointScore[[#This Row],[Name / Club]],tblNow_Div2A[[Name / Club]:[Points]],5,FALSE))</f>
        <v>0</v>
      </c>
      <c r="S136" s="1">
        <f>IF(ISNA(VLOOKUP(tblPointScore[[#This Row],[Name / Club]],tblNow_Div2B[[Name / Club]:[Points]],5,FALSE)),0,VLOOKUP(tblPointScore[[#This Row],[Name / Club]],tblNow_Div2B[[Name / Club]:[Points]],5,FALSE))</f>
        <v>0</v>
      </c>
      <c r="T13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36" s="1">
        <f>IF(ISNA(VLOOKUP(tblPointScore[[#This Row],[Name / Club]],tblSthn_Div1[[Name / Club]:[Points]],5,FALSE)),0,VLOOKUP(tblPointScore[[#This Row],[Name / Club]],tblSthn_Div1[[Name / Club]:[Points]],5,FALSE))</f>
        <v>0</v>
      </c>
      <c r="V136" s="1">
        <f>IF(ISNA(VLOOKUP(tblPointScore[[#This Row],[Name / Club]],tblSthn_Div2[[Name / Club]:[Points]],5,FALSE)),0,VLOOKUP(tblPointScore[[#This Row],[Name / Club]],tblSthn_Div2[[Name / Club]:[Points]],5,FALSE))</f>
        <v>0</v>
      </c>
      <c r="W136" s="1">
        <f>IF(ISNA(VLOOKUP(tblPointScore[[#This Row],[Name / Club]],tblSthn_Div1[Name / Club],1,FALSE)),IF(ISNA(VLOOKUP(tblPointScore[[#This Row],[Name / Club]],tblSthn_Div2[Name / Club],1,FALSE)),0,3),3)</f>
        <v>0</v>
      </c>
      <c r="X136" s="1">
        <f>SUM(tblPointScore[[#This Row],[Glbn Div 1]:[Sth H Pts]])</f>
        <v>0</v>
      </c>
      <c r="Y13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3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36" s="38" t="str">
        <f>IF(AND(tblPointScore[[#This Row],[Div 1 Pts]]&gt;0,tblPointScore[[#This Row],[Div 2 Pts]]&gt;0),"Y","N")</f>
        <v>N</v>
      </c>
      <c r="AB136" s="35" t="str">
        <f>IF(AND(tblPointScore[[#This Row],[Mac Div 1 A]]&gt;0,tblPointScore[[#This Row],[Mac Div 1 B]]&gt;0),"Y","N")</f>
        <v>N</v>
      </c>
      <c r="AC136" s="35" t="str">
        <f>IF(AND(tblPointScore[[#This Row],[Mac Div 2 A]]&gt;0,tblPointScore[[#This Row],[Mac Div 2 B]]&gt;0),"Y","N")</f>
        <v>N</v>
      </c>
      <c r="AD136" s="35" t="str">
        <f>IF(AND(tblPointScore[[#This Row],[Now Div 1 A]]&gt;0,tblPointScore[[#This Row],[Now Div 1 B]]&gt;0),"Y","N")</f>
        <v>N</v>
      </c>
      <c r="AE136" s="35" t="str">
        <f>IF(AND(tblPointScore[[#This Row],[Now Div 2 A]]&gt;0,tblPointScore[[#This Row],[Now Div 2 B]]&gt;0),"Y","N")</f>
        <v>N</v>
      </c>
      <c r="AF13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37" spans="1:32" hidden="1">
      <c r="A137" s="1">
        <f ca="1">CELL("row", A136)-1</f>
        <v>135</v>
      </c>
      <c r="B137" s="7" t="s">
        <v>405</v>
      </c>
      <c r="C137" s="7" t="s">
        <v>685</v>
      </c>
      <c r="D137" s="4" t="str">
        <f>CONCATENATE(tblPointScore[[#This Row],[Name]]," - ",tblPointScore[[#This Row],[Club]])</f>
        <v>Arnold Sam - ICC</v>
      </c>
      <c r="E137" s="1">
        <f>IF(ISNA(VLOOKUP(tblPointScore[[#This Row],[Name / Club]],tblGlbn_Div1[[Name / Club]:[Points]],5,FALSE)),0,VLOOKUP(tblPointScore[[#This Row],[Name / Club]],tblGlbn_Div1[[Name / Club]:[Points]],5,FALSE))</f>
        <v>0</v>
      </c>
      <c r="F137" s="9">
        <f>IF(ISNA(VLOOKUP(tblPointScore[[#This Row],[Name / Club]],tblGlbn_Div2[[Name / Club]:[Points]],5,FALSE)),0,VLOOKUP(tblPointScore[[#This Row],[Name / Club]],tblGlbn_Div2[[Name / Club]:[Points]],5,FALSE))</f>
        <v>0</v>
      </c>
      <c r="G137" s="9">
        <f>IF(ISNA(VLOOKUP(tblPointScore[[#This Row],[Name / Club]],tblGlbn_Div1[Name / Club],1,FALSE)),IF(ISNA(VLOOKUP(tblPointScore[[#This Row],[Name / Club]],tblGlbn_Div2[Name / Club],1,FALSE)),0,3),3)</f>
        <v>0</v>
      </c>
      <c r="H137" s="1">
        <f>IF(ISNA(VLOOKUP(tblPointScore[[#This Row],[Name / Club]],tblIll_Div1[[Name / Club]:[Points]],5,FALSE)),0,VLOOKUP(tblPointScore[[#This Row],[Name / Club]],tblIll_Div1[[Name / Club]:[Points]],5,FALSE))</f>
        <v>0</v>
      </c>
      <c r="I137" s="1">
        <f>IF(ISNA(VLOOKUP(tblPointScore[[#This Row],[Name / Club]],tblIll_Div2[[Name / Club]:[Points]],5,FALSE)),0,VLOOKUP(tblPointScore[[#This Row],[Name / Club]],tblIll_Div2[[Name / Club]:[Points]],5,FALSE))</f>
        <v>0</v>
      </c>
      <c r="J137" s="1">
        <f>IF(ISNA(VLOOKUP(tblPointScore[[#This Row],[Name / Club]],tblIll_Div1[Name / Club],1,FALSE)),IF(ISNA(VLOOKUP(tblPointScore[[#This Row],[Name / Club]],tblIll_Div2[Name / Club],1,FALSE)),0,3),3)</f>
        <v>0</v>
      </c>
      <c r="K137" s="1">
        <f>IF(ISNA(VLOOKUP(tblPointScore[[#This Row],[Name / Club]],tblMac_Div1A[[Name / Club]:[Points]],5,FALSE)),0,VLOOKUP(tblPointScore[[#This Row],[Name / Club]],tblMac_Div1A[[Name / Club]:[Points]],5,FALSE))</f>
        <v>0</v>
      </c>
      <c r="L137" s="1">
        <f>IF(ISNA(VLOOKUP(tblPointScore[[#This Row],[Name / Club]],tblMac_Div1B[[Name / Club]:[Points]],5,FALSE)),0,VLOOKUP(tblPointScore[[#This Row],[Name / Club]],tblMac_Div1B[[Name / Club]:[Points]],5,FALSE))</f>
        <v>0</v>
      </c>
      <c r="M137" s="1">
        <f>IF(ISNA(VLOOKUP(tblPointScore[[#This Row],[Name / Club]],tblMac_Div2A[[Name / Club]:[Points]],5,FALSE)),0,VLOOKUP(tblPointScore[[#This Row],[Name / Club]],tblMac_Div2A[[Name / Club]:[Points]],5,FALSE))</f>
        <v>0</v>
      </c>
      <c r="N137" s="1">
        <f>IF(ISNA(VLOOKUP(tblPointScore[[#This Row],[Name / Club]],tblMac_Div2B[[Name / Club]:[Points]],5,FALSE)),0,VLOOKUP(tblPointScore[[#This Row],[Name / Club]],tblMac_Div2B[[Name / Club]:[Points]],5,FALSE))</f>
        <v>0</v>
      </c>
      <c r="O13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37" s="1">
        <f>IF(ISNA(VLOOKUP(tblPointScore[[#This Row],[Name / Club]],tblNow_Div1A[[Name / Club]:[Points]],5,FALSE)),0,VLOOKUP(tblPointScore[[#This Row],[Name / Club]],tblNow_Div1A[[Name / Club]:[Points]],5,FALSE))</f>
        <v>0</v>
      </c>
      <c r="Q137" s="1">
        <f>IF(ISNA(VLOOKUP(tblPointScore[[#This Row],[Name / Club]],tblNow_Div1B[[Name / Club]:[Points]],5,FALSE)),0,VLOOKUP(tblPointScore[[#This Row],[Name / Club]],tblNow_Div1B[[Name / Club]:[Points]],5,FALSE))</f>
        <v>0</v>
      </c>
      <c r="R137" s="1">
        <f>IF(ISNA(VLOOKUP(tblPointScore[[#This Row],[Name / Club]],tblNow_Div2A[[Name / Club]:[Points]],5,FALSE)),0,VLOOKUP(tblPointScore[[#This Row],[Name / Club]],tblNow_Div2A[[Name / Club]:[Points]],5,FALSE))</f>
        <v>0</v>
      </c>
      <c r="S137" s="1">
        <f>IF(ISNA(VLOOKUP(tblPointScore[[#This Row],[Name / Club]],tblNow_Div2B[[Name / Club]:[Points]],5,FALSE)),0,VLOOKUP(tblPointScore[[#This Row],[Name / Club]],tblNow_Div2B[[Name / Club]:[Points]],5,FALSE))</f>
        <v>0</v>
      </c>
      <c r="T13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37" s="1">
        <f>IF(ISNA(VLOOKUP(tblPointScore[[#This Row],[Name / Club]],tblSthn_Div1[[Name / Club]:[Points]],5,FALSE)),0,VLOOKUP(tblPointScore[[#This Row],[Name / Club]],tblSthn_Div1[[Name / Club]:[Points]],5,FALSE))</f>
        <v>0</v>
      </c>
      <c r="V137" s="1">
        <f>IF(ISNA(VLOOKUP(tblPointScore[[#This Row],[Name / Club]],tblSthn_Div2[[Name / Club]:[Points]],5,FALSE)),0,VLOOKUP(tblPointScore[[#This Row],[Name / Club]],tblSthn_Div2[[Name / Club]:[Points]],5,FALSE))</f>
        <v>0</v>
      </c>
      <c r="W137" s="1">
        <f>IF(ISNA(VLOOKUP(tblPointScore[[#This Row],[Name / Club]],tblSthn_Div1[Name / Club],1,FALSE)),IF(ISNA(VLOOKUP(tblPointScore[[#This Row],[Name / Club]],tblSthn_Div2[Name / Club],1,FALSE)),0,3),3)</f>
        <v>0</v>
      </c>
      <c r="X137" s="9">
        <f>SUM(tblPointScore[[#This Row],[Glbn Div 1]:[Sth H Pts]])</f>
        <v>0</v>
      </c>
      <c r="Y13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3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37" s="38" t="str">
        <f>IF(AND(tblPointScore[[#This Row],[Div 1 Pts]]&gt;0,tblPointScore[[#This Row],[Div 2 Pts]]&gt;0),"Y","N")</f>
        <v>N</v>
      </c>
      <c r="AB137" s="35" t="str">
        <f>IF(AND(tblPointScore[[#This Row],[Mac Div 1 A]]&gt;0,tblPointScore[[#This Row],[Mac Div 1 B]]&gt;0),"Y","N")</f>
        <v>N</v>
      </c>
      <c r="AC137" s="35" t="str">
        <f>IF(AND(tblPointScore[[#This Row],[Mac Div 2 A]]&gt;0,tblPointScore[[#This Row],[Mac Div 2 B]]&gt;0),"Y","N")</f>
        <v>N</v>
      </c>
      <c r="AD137" s="35" t="str">
        <f>IF(AND(tblPointScore[[#This Row],[Now Div 1 A]]&gt;0,tblPointScore[[#This Row],[Now Div 1 B]]&gt;0),"Y","N")</f>
        <v>N</v>
      </c>
      <c r="AE137" s="35" t="str">
        <f>IF(AND(tblPointScore[[#This Row],[Now Div 2 A]]&gt;0,tblPointScore[[#This Row],[Now Div 2 B]]&gt;0),"Y","N")</f>
        <v>N</v>
      </c>
      <c r="AF13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38" spans="1:32" hidden="1">
      <c r="A138" s="1">
        <f ca="1">CELL("row", A137)-1</f>
        <v>136</v>
      </c>
      <c r="B138" s="7" t="s">
        <v>101</v>
      </c>
      <c r="C138" s="7" t="s">
        <v>684</v>
      </c>
      <c r="D138" s="4" t="str">
        <f>CONCATENATE(tblPointScore[[#This Row],[Name]]," - ",tblPointScore[[#This Row],[Club]])</f>
        <v>Atkins Martin - NVC</v>
      </c>
      <c r="E138" s="1">
        <f>IF(ISNA(VLOOKUP(tblPointScore[[#This Row],[Name / Club]],tblGlbn_Div1[[Name / Club]:[Points]],5,FALSE)),0,VLOOKUP(tblPointScore[[#This Row],[Name / Club]],tblGlbn_Div1[[Name / Club]:[Points]],5,FALSE))</f>
        <v>0</v>
      </c>
      <c r="F138" s="1">
        <f>IF(ISNA(VLOOKUP(tblPointScore[[#This Row],[Name / Club]],tblGlbn_Div2[[Name / Club]:[Points]],5,FALSE)),0,VLOOKUP(tblPointScore[[#This Row],[Name / Club]],tblGlbn_Div2[[Name / Club]:[Points]],5,FALSE))</f>
        <v>0</v>
      </c>
      <c r="G138" s="1">
        <f>IF(ISNA(VLOOKUP(tblPointScore[[#This Row],[Name / Club]],tblGlbn_Div1[Name / Club],1,FALSE)),IF(ISNA(VLOOKUP(tblPointScore[[#This Row],[Name / Club]],tblGlbn_Div2[Name / Club],1,FALSE)),0,3),3)</f>
        <v>0</v>
      </c>
      <c r="H138" s="1">
        <f>IF(ISNA(VLOOKUP(tblPointScore[[#This Row],[Name / Club]],tblIll_Div1[[Name / Club]:[Points]],5,FALSE)),0,VLOOKUP(tblPointScore[[#This Row],[Name / Club]],tblIll_Div1[[Name / Club]:[Points]],5,FALSE))</f>
        <v>0</v>
      </c>
      <c r="I138" s="1">
        <f>IF(ISNA(VLOOKUP(tblPointScore[[#This Row],[Name / Club]],tblIll_Div2[[Name / Club]:[Points]],5,FALSE)),0,VLOOKUP(tblPointScore[[#This Row],[Name / Club]],tblIll_Div2[[Name / Club]:[Points]],5,FALSE))</f>
        <v>0</v>
      </c>
      <c r="J138" s="1">
        <f>IF(ISNA(VLOOKUP(tblPointScore[[#This Row],[Name / Club]],tblIll_Div1[Name / Club],1,FALSE)),IF(ISNA(VLOOKUP(tblPointScore[[#This Row],[Name / Club]],tblIll_Div2[Name / Club],1,FALSE)),0,3),3)</f>
        <v>0</v>
      </c>
      <c r="K138" s="1">
        <f>IF(ISNA(VLOOKUP(tblPointScore[[#This Row],[Name / Club]],tblMac_Div1A[[Name / Club]:[Points]],5,FALSE)),0,VLOOKUP(tblPointScore[[#This Row],[Name / Club]],tblMac_Div1A[[Name / Club]:[Points]],5,FALSE))</f>
        <v>0</v>
      </c>
      <c r="L138" s="1">
        <f>IF(ISNA(VLOOKUP(tblPointScore[[#This Row],[Name / Club]],tblMac_Div1B[[Name / Club]:[Points]],5,FALSE)),0,VLOOKUP(tblPointScore[[#This Row],[Name / Club]],tblMac_Div1B[[Name / Club]:[Points]],5,FALSE))</f>
        <v>0</v>
      </c>
      <c r="M138" s="1">
        <f>IF(ISNA(VLOOKUP(tblPointScore[[#This Row],[Name / Club]],tblMac_Div2A[[Name / Club]:[Points]],5,FALSE)),0,VLOOKUP(tblPointScore[[#This Row],[Name / Club]],tblMac_Div2A[[Name / Club]:[Points]],5,FALSE))</f>
        <v>0</v>
      </c>
      <c r="N138" s="1">
        <f>IF(ISNA(VLOOKUP(tblPointScore[[#This Row],[Name / Club]],tblMac_Div2B[[Name / Club]:[Points]],5,FALSE)),0,VLOOKUP(tblPointScore[[#This Row],[Name / Club]],tblMac_Div2B[[Name / Club]:[Points]],5,FALSE))</f>
        <v>0</v>
      </c>
      <c r="O13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38" s="1">
        <f>IF(ISNA(VLOOKUP(tblPointScore[[#This Row],[Name / Club]],tblNow_Div1A[[Name / Club]:[Points]],5,FALSE)),0,VLOOKUP(tblPointScore[[#This Row],[Name / Club]],tblNow_Div1A[[Name / Club]:[Points]],5,FALSE))</f>
        <v>0</v>
      </c>
      <c r="Q138" s="1">
        <f>IF(ISNA(VLOOKUP(tblPointScore[[#This Row],[Name / Club]],tblNow_Div1B[[Name / Club]:[Points]],5,FALSE)),0,VLOOKUP(tblPointScore[[#This Row],[Name / Club]],tblNow_Div1B[[Name / Club]:[Points]],5,FALSE))</f>
        <v>0</v>
      </c>
      <c r="R138" s="1">
        <f>IF(ISNA(VLOOKUP(tblPointScore[[#This Row],[Name / Club]],tblNow_Div2A[[Name / Club]:[Points]],5,FALSE)),0,VLOOKUP(tblPointScore[[#This Row],[Name / Club]],tblNow_Div2A[[Name / Club]:[Points]],5,FALSE))</f>
        <v>0</v>
      </c>
      <c r="S138" s="1">
        <f>IF(ISNA(VLOOKUP(tblPointScore[[#This Row],[Name / Club]],tblNow_Div2B[[Name / Club]:[Points]],5,FALSE)),0,VLOOKUP(tblPointScore[[#This Row],[Name / Club]],tblNow_Div2B[[Name / Club]:[Points]],5,FALSE))</f>
        <v>0</v>
      </c>
      <c r="T13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38" s="1">
        <f>IF(ISNA(VLOOKUP(tblPointScore[[#This Row],[Name / Club]],tblSthn_Div1[[Name / Club]:[Points]],5,FALSE)),0,VLOOKUP(tblPointScore[[#This Row],[Name / Club]],tblSthn_Div1[[Name / Club]:[Points]],5,FALSE))</f>
        <v>0</v>
      </c>
      <c r="V138" s="1">
        <f>IF(ISNA(VLOOKUP(tblPointScore[[#This Row],[Name / Club]],tblSthn_Div2[[Name / Club]:[Points]],5,FALSE)),0,VLOOKUP(tblPointScore[[#This Row],[Name / Club]],tblSthn_Div2[[Name / Club]:[Points]],5,FALSE))</f>
        <v>0</v>
      </c>
      <c r="W138" s="1">
        <f>IF(ISNA(VLOOKUP(tblPointScore[[#This Row],[Name / Club]],tblSthn_Div1[Name / Club],1,FALSE)),IF(ISNA(VLOOKUP(tblPointScore[[#This Row],[Name / Club]],tblSthn_Div2[Name / Club],1,FALSE)),0,3),3)</f>
        <v>0</v>
      </c>
      <c r="X138" s="1">
        <f>SUM(tblPointScore[[#This Row],[Glbn Div 1]:[Sth H Pts]])</f>
        <v>0</v>
      </c>
      <c r="Y13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3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38" s="38" t="str">
        <f>IF(AND(tblPointScore[[#This Row],[Div 1 Pts]]&gt;0,tblPointScore[[#This Row],[Div 2 Pts]]&gt;0),"Y","N")</f>
        <v>N</v>
      </c>
      <c r="AB138" s="35" t="str">
        <f>IF(AND(tblPointScore[[#This Row],[Mac Div 1 A]]&gt;0,tblPointScore[[#This Row],[Mac Div 1 B]]&gt;0),"Y","N")</f>
        <v>N</v>
      </c>
      <c r="AC138" s="35" t="str">
        <f>IF(AND(tblPointScore[[#This Row],[Mac Div 2 A]]&gt;0,tblPointScore[[#This Row],[Mac Div 2 B]]&gt;0),"Y","N")</f>
        <v>N</v>
      </c>
      <c r="AD138" s="35" t="str">
        <f>IF(AND(tblPointScore[[#This Row],[Now Div 1 A]]&gt;0,tblPointScore[[#This Row],[Now Div 1 B]]&gt;0),"Y","N")</f>
        <v>N</v>
      </c>
      <c r="AE138" s="35" t="str">
        <f>IF(AND(tblPointScore[[#This Row],[Now Div 2 A]]&gt;0,tblPointScore[[#This Row],[Now Div 2 B]]&gt;0),"Y","N")</f>
        <v>N</v>
      </c>
      <c r="AF13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39" spans="1:32" hidden="1">
      <c r="A139" s="1">
        <f ca="1">CELL("row", A138)-1</f>
        <v>137</v>
      </c>
      <c r="B139" s="7" t="s">
        <v>102</v>
      </c>
      <c r="C139" s="7" t="s">
        <v>684</v>
      </c>
      <c r="D139" s="4" t="str">
        <f>CONCATENATE(tblPointScore[[#This Row],[Name]]," - ",tblPointScore[[#This Row],[Club]])</f>
        <v>Bagnall Mark - NVC</v>
      </c>
      <c r="E139" s="1">
        <f>IF(ISNA(VLOOKUP(tblPointScore[[#This Row],[Name / Club]],tblGlbn_Div1[[Name / Club]:[Points]],5,FALSE)),0,VLOOKUP(tblPointScore[[#This Row],[Name / Club]],tblGlbn_Div1[[Name / Club]:[Points]],5,FALSE))</f>
        <v>0</v>
      </c>
      <c r="F139" s="1">
        <f>IF(ISNA(VLOOKUP(tblPointScore[[#This Row],[Name / Club]],tblGlbn_Div2[[Name / Club]:[Points]],5,FALSE)),0,VLOOKUP(tblPointScore[[#This Row],[Name / Club]],tblGlbn_Div2[[Name / Club]:[Points]],5,FALSE))</f>
        <v>0</v>
      </c>
      <c r="G139" s="1">
        <f>IF(ISNA(VLOOKUP(tblPointScore[[#This Row],[Name / Club]],tblGlbn_Div1[Name / Club],1,FALSE)),IF(ISNA(VLOOKUP(tblPointScore[[#This Row],[Name / Club]],tblGlbn_Div2[Name / Club],1,FALSE)),0,3),3)</f>
        <v>0</v>
      </c>
      <c r="H139" s="1">
        <f>IF(ISNA(VLOOKUP(tblPointScore[[#This Row],[Name / Club]],tblIll_Div1[[Name / Club]:[Points]],5,FALSE)),0,VLOOKUP(tblPointScore[[#This Row],[Name / Club]],tblIll_Div1[[Name / Club]:[Points]],5,FALSE))</f>
        <v>0</v>
      </c>
      <c r="I139" s="1">
        <f>IF(ISNA(VLOOKUP(tblPointScore[[#This Row],[Name / Club]],tblIll_Div2[[Name / Club]:[Points]],5,FALSE)),0,VLOOKUP(tblPointScore[[#This Row],[Name / Club]],tblIll_Div2[[Name / Club]:[Points]],5,FALSE))</f>
        <v>0</v>
      </c>
      <c r="J139" s="1">
        <f>IF(ISNA(VLOOKUP(tblPointScore[[#This Row],[Name / Club]],tblIll_Div1[Name / Club],1,FALSE)),IF(ISNA(VLOOKUP(tblPointScore[[#This Row],[Name / Club]],tblIll_Div2[Name / Club],1,FALSE)),0,3),3)</f>
        <v>0</v>
      </c>
      <c r="K139" s="1">
        <f>IF(ISNA(VLOOKUP(tblPointScore[[#This Row],[Name / Club]],tblMac_Div1A[[Name / Club]:[Points]],5,FALSE)),0,VLOOKUP(tblPointScore[[#This Row],[Name / Club]],tblMac_Div1A[[Name / Club]:[Points]],5,FALSE))</f>
        <v>0</v>
      </c>
      <c r="L139" s="1">
        <f>IF(ISNA(VLOOKUP(tblPointScore[[#This Row],[Name / Club]],tblMac_Div1B[[Name / Club]:[Points]],5,FALSE)),0,VLOOKUP(tblPointScore[[#This Row],[Name / Club]],tblMac_Div1B[[Name / Club]:[Points]],5,FALSE))</f>
        <v>0</v>
      </c>
      <c r="M139" s="1">
        <f>IF(ISNA(VLOOKUP(tblPointScore[[#This Row],[Name / Club]],tblMac_Div2A[[Name / Club]:[Points]],5,FALSE)),0,VLOOKUP(tblPointScore[[#This Row],[Name / Club]],tblMac_Div2A[[Name / Club]:[Points]],5,FALSE))</f>
        <v>0</v>
      </c>
      <c r="N139" s="1">
        <f>IF(ISNA(VLOOKUP(tblPointScore[[#This Row],[Name / Club]],tblMac_Div2B[[Name / Club]:[Points]],5,FALSE)),0,VLOOKUP(tblPointScore[[#This Row],[Name / Club]],tblMac_Div2B[[Name / Club]:[Points]],5,FALSE))</f>
        <v>0</v>
      </c>
      <c r="O13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39" s="1">
        <f>IF(ISNA(VLOOKUP(tblPointScore[[#This Row],[Name / Club]],tblNow_Div1A[[Name / Club]:[Points]],5,FALSE)),0,VLOOKUP(tblPointScore[[#This Row],[Name / Club]],tblNow_Div1A[[Name / Club]:[Points]],5,FALSE))</f>
        <v>0</v>
      </c>
      <c r="Q139" s="1">
        <f>IF(ISNA(VLOOKUP(tblPointScore[[#This Row],[Name / Club]],tblNow_Div1B[[Name / Club]:[Points]],5,FALSE)),0,VLOOKUP(tblPointScore[[#This Row],[Name / Club]],tblNow_Div1B[[Name / Club]:[Points]],5,FALSE))</f>
        <v>0</v>
      </c>
      <c r="R139" s="1">
        <f>IF(ISNA(VLOOKUP(tblPointScore[[#This Row],[Name / Club]],tblNow_Div2A[[Name / Club]:[Points]],5,FALSE)),0,VLOOKUP(tblPointScore[[#This Row],[Name / Club]],tblNow_Div2A[[Name / Club]:[Points]],5,FALSE))</f>
        <v>0</v>
      </c>
      <c r="S139" s="1">
        <f>IF(ISNA(VLOOKUP(tblPointScore[[#This Row],[Name / Club]],tblNow_Div2B[[Name / Club]:[Points]],5,FALSE)),0,VLOOKUP(tblPointScore[[#This Row],[Name / Club]],tblNow_Div2B[[Name / Club]:[Points]],5,FALSE))</f>
        <v>0</v>
      </c>
      <c r="T13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39" s="1">
        <f>IF(ISNA(VLOOKUP(tblPointScore[[#This Row],[Name / Club]],tblSthn_Div1[[Name / Club]:[Points]],5,FALSE)),0,VLOOKUP(tblPointScore[[#This Row],[Name / Club]],tblSthn_Div1[[Name / Club]:[Points]],5,FALSE))</f>
        <v>0</v>
      </c>
      <c r="V139" s="1">
        <f>IF(ISNA(VLOOKUP(tblPointScore[[#This Row],[Name / Club]],tblSthn_Div2[[Name / Club]:[Points]],5,FALSE)),0,VLOOKUP(tblPointScore[[#This Row],[Name / Club]],tblSthn_Div2[[Name / Club]:[Points]],5,FALSE))</f>
        <v>0</v>
      </c>
      <c r="W139" s="1">
        <f>IF(ISNA(VLOOKUP(tblPointScore[[#This Row],[Name / Club]],tblSthn_Div1[Name / Club],1,FALSE)),IF(ISNA(VLOOKUP(tblPointScore[[#This Row],[Name / Club]],tblSthn_Div2[Name / Club],1,FALSE)),0,3),3)</f>
        <v>0</v>
      </c>
      <c r="X139" s="1">
        <f>SUM(tblPointScore[[#This Row],[Glbn Div 1]:[Sth H Pts]])</f>
        <v>0</v>
      </c>
      <c r="Y13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3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39" s="38" t="str">
        <f>IF(AND(tblPointScore[[#This Row],[Div 1 Pts]]&gt;0,tblPointScore[[#This Row],[Div 2 Pts]]&gt;0),"Y","N")</f>
        <v>N</v>
      </c>
      <c r="AB139" s="35" t="str">
        <f>IF(AND(tblPointScore[[#This Row],[Mac Div 1 A]]&gt;0,tblPointScore[[#This Row],[Mac Div 1 B]]&gt;0),"Y","N")</f>
        <v>N</v>
      </c>
      <c r="AC139" s="35" t="str">
        <f>IF(AND(tblPointScore[[#This Row],[Mac Div 2 A]]&gt;0,tblPointScore[[#This Row],[Mac Div 2 B]]&gt;0),"Y","N")</f>
        <v>N</v>
      </c>
      <c r="AD139" s="35" t="str">
        <f>IF(AND(tblPointScore[[#This Row],[Now Div 1 A]]&gt;0,tblPointScore[[#This Row],[Now Div 1 B]]&gt;0),"Y","N")</f>
        <v>N</v>
      </c>
      <c r="AE139" s="35" t="str">
        <f>IF(AND(tblPointScore[[#This Row],[Now Div 2 A]]&gt;0,tblPointScore[[#This Row],[Now Div 2 B]]&gt;0),"Y","N")</f>
        <v>N</v>
      </c>
      <c r="AF13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40" spans="1:32" hidden="1">
      <c r="A140" s="1">
        <f ca="1">CELL("row", A139)-1</f>
        <v>138</v>
      </c>
      <c r="B140" s="7" t="s">
        <v>103</v>
      </c>
      <c r="C140" s="7" t="s">
        <v>683</v>
      </c>
      <c r="D140" s="4" t="str">
        <f>CONCATENATE(tblPointScore[[#This Row],[Name]]," - ",tblPointScore[[#This Row],[Club]])</f>
        <v>Balding Chad - SHCC</v>
      </c>
      <c r="E140" s="1">
        <f>IF(ISNA(VLOOKUP(tblPointScore[[#This Row],[Name / Club]],tblGlbn_Div1[[Name / Club]:[Points]],5,FALSE)),0,VLOOKUP(tblPointScore[[#This Row],[Name / Club]],tblGlbn_Div1[[Name / Club]:[Points]],5,FALSE))</f>
        <v>0</v>
      </c>
      <c r="F140" s="1">
        <f>IF(ISNA(VLOOKUP(tblPointScore[[#This Row],[Name / Club]],tblGlbn_Div2[[Name / Club]:[Points]],5,FALSE)),0,VLOOKUP(tblPointScore[[#This Row],[Name / Club]],tblGlbn_Div2[[Name / Club]:[Points]],5,FALSE))</f>
        <v>0</v>
      </c>
      <c r="G140" s="1">
        <f>IF(ISNA(VLOOKUP(tblPointScore[[#This Row],[Name / Club]],tblGlbn_Div1[Name / Club],1,FALSE)),IF(ISNA(VLOOKUP(tblPointScore[[#This Row],[Name / Club]],tblGlbn_Div2[Name / Club],1,FALSE)),0,3),3)</f>
        <v>0</v>
      </c>
      <c r="H140" s="1">
        <f>IF(ISNA(VLOOKUP(tblPointScore[[#This Row],[Name / Club]],tblIll_Div1[[Name / Club]:[Points]],5,FALSE)),0,VLOOKUP(tblPointScore[[#This Row],[Name / Club]],tblIll_Div1[[Name / Club]:[Points]],5,FALSE))</f>
        <v>0</v>
      </c>
      <c r="I140" s="1">
        <f>IF(ISNA(VLOOKUP(tblPointScore[[#This Row],[Name / Club]],tblIll_Div2[[Name / Club]:[Points]],5,FALSE)),0,VLOOKUP(tblPointScore[[#This Row],[Name / Club]],tblIll_Div2[[Name / Club]:[Points]],5,FALSE))</f>
        <v>0</v>
      </c>
      <c r="J140" s="1">
        <f>IF(ISNA(VLOOKUP(tblPointScore[[#This Row],[Name / Club]],tblIll_Div1[Name / Club],1,FALSE)),IF(ISNA(VLOOKUP(tblPointScore[[#This Row],[Name / Club]],tblIll_Div2[Name / Club],1,FALSE)),0,3),3)</f>
        <v>0</v>
      </c>
      <c r="K140" s="1">
        <f>IF(ISNA(VLOOKUP(tblPointScore[[#This Row],[Name / Club]],tblMac_Div1A[[Name / Club]:[Points]],5,FALSE)),0,VLOOKUP(tblPointScore[[#This Row],[Name / Club]],tblMac_Div1A[[Name / Club]:[Points]],5,FALSE))</f>
        <v>0</v>
      </c>
      <c r="L140" s="1">
        <f>IF(ISNA(VLOOKUP(tblPointScore[[#This Row],[Name / Club]],tblMac_Div1B[[Name / Club]:[Points]],5,FALSE)),0,VLOOKUP(tblPointScore[[#This Row],[Name / Club]],tblMac_Div1B[[Name / Club]:[Points]],5,FALSE))</f>
        <v>0</v>
      </c>
      <c r="M140" s="1">
        <f>IF(ISNA(VLOOKUP(tblPointScore[[#This Row],[Name / Club]],tblMac_Div2A[[Name / Club]:[Points]],5,FALSE)),0,VLOOKUP(tblPointScore[[#This Row],[Name / Club]],tblMac_Div2A[[Name / Club]:[Points]],5,FALSE))</f>
        <v>0</v>
      </c>
      <c r="N140" s="1">
        <f>IF(ISNA(VLOOKUP(tblPointScore[[#This Row],[Name / Club]],tblMac_Div2B[[Name / Club]:[Points]],5,FALSE)),0,VLOOKUP(tblPointScore[[#This Row],[Name / Club]],tblMac_Div2B[[Name / Club]:[Points]],5,FALSE))</f>
        <v>0</v>
      </c>
      <c r="O14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40" s="1">
        <f>IF(ISNA(VLOOKUP(tblPointScore[[#This Row],[Name / Club]],tblNow_Div1A[[Name / Club]:[Points]],5,FALSE)),0,VLOOKUP(tblPointScore[[#This Row],[Name / Club]],tblNow_Div1A[[Name / Club]:[Points]],5,FALSE))</f>
        <v>0</v>
      </c>
      <c r="Q140" s="1">
        <f>IF(ISNA(VLOOKUP(tblPointScore[[#This Row],[Name / Club]],tblNow_Div1B[[Name / Club]:[Points]],5,FALSE)),0,VLOOKUP(tblPointScore[[#This Row],[Name / Club]],tblNow_Div1B[[Name / Club]:[Points]],5,FALSE))</f>
        <v>0</v>
      </c>
      <c r="R140" s="1">
        <f>IF(ISNA(VLOOKUP(tblPointScore[[#This Row],[Name / Club]],tblNow_Div2A[[Name / Club]:[Points]],5,FALSE)),0,VLOOKUP(tblPointScore[[#This Row],[Name / Club]],tblNow_Div2A[[Name / Club]:[Points]],5,FALSE))</f>
        <v>0</v>
      </c>
      <c r="S140" s="1">
        <f>IF(ISNA(VLOOKUP(tblPointScore[[#This Row],[Name / Club]],tblNow_Div2B[[Name / Club]:[Points]],5,FALSE)),0,VLOOKUP(tblPointScore[[#This Row],[Name / Club]],tblNow_Div2B[[Name / Club]:[Points]],5,FALSE))</f>
        <v>0</v>
      </c>
      <c r="T14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40" s="1">
        <f>IF(ISNA(VLOOKUP(tblPointScore[[#This Row],[Name / Club]],tblSthn_Div1[[Name / Club]:[Points]],5,FALSE)),0,VLOOKUP(tblPointScore[[#This Row],[Name / Club]],tblSthn_Div1[[Name / Club]:[Points]],5,FALSE))</f>
        <v>0</v>
      </c>
      <c r="V140" s="1">
        <f>IF(ISNA(VLOOKUP(tblPointScore[[#This Row],[Name / Club]],tblSthn_Div2[[Name / Club]:[Points]],5,FALSE)),0,VLOOKUP(tblPointScore[[#This Row],[Name / Club]],tblSthn_Div2[[Name / Club]:[Points]],5,FALSE))</f>
        <v>0</v>
      </c>
      <c r="W140" s="1">
        <f>IF(ISNA(VLOOKUP(tblPointScore[[#This Row],[Name / Club]],tblSthn_Div1[Name / Club],1,FALSE)),IF(ISNA(VLOOKUP(tblPointScore[[#This Row],[Name / Club]],tblSthn_Div2[Name / Club],1,FALSE)),0,3),3)</f>
        <v>0</v>
      </c>
      <c r="X140" s="1">
        <f>SUM(tblPointScore[[#This Row],[Glbn Div 1]:[Sth H Pts]])</f>
        <v>0</v>
      </c>
      <c r="Y14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4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40" s="38" t="str">
        <f>IF(AND(tblPointScore[[#This Row],[Div 1 Pts]]&gt;0,tblPointScore[[#This Row],[Div 2 Pts]]&gt;0),"Y","N")</f>
        <v>N</v>
      </c>
      <c r="AB140" s="35" t="str">
        <f>IF(AND(tblPointScore[[#This Row],[Mac Div 1 A]]&gt;0,tblPointScore[[#This Row],[Mac Div 1 B]]&gt;0),"Y","N")</f>
        <v>N</v>
      </c>
      <c r="AC140" s="35" t="str">
        <f>IF(AND(tblPointScore[[#This Row],[Mac Div 2 A]]&gt;0,tblPointScore[[#This Row],[Mac Div 2 B]]&gt;0),"Y","N")</f>
        <v>N</v>
      </c>
      <c r="AD140" s="35" t="str">
        <f>IF(AND(tblPointScore[[#This Row],[Now Div 1 A]]&gt;0,tblPointScore[[#This Row],[Now Div 1 B]]&gt;0),"Y","N")</f>
        <v>N</v>
      </c>
      <c r="AE140" s="35" t="str">
        <f>IF(AND(tblPointScore[[#This Row],[Now Div 2 A]]&gt;0,tblPointScore[[#This Row],[Now Div 2 B]]&gt;0),"Y","N")</f>
        <v>N</v>
      </c>
      <c r="AF14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41" spans="1:32" hidden="1">
      <c r="A141" s="1">
        <f ca="1">CELL("row", A140)-1</f>
        <v>139</v>
      </c>
      <c r="B141" s="7" t="s">
        <v>406</v>
      </c>
      <c r="C141" s="7" t="s">
        <v>683</v>
      </c>
      <c r="D141" s="4" t="str">
        <f>CONCATENATE(tblPointScore[[#This Row],[Name]]," - ",tblPointScore[[#This Row],[Club]])</f>
        <v>Bance Barry - SHCC</v>
      </c>
      <c r="E141" s="1">
        <f>IF(ISNA(VLOOKUP(tblPointScore[[#This Row],[Name / Club]],tblGlbn_Div1[[Name / Club]:[Points]],5,FALSE)),0,VLOOKUP(tblPointScore[[#This Row],[Name / Club]],tblGlbn_Div1[[Name / Club]:[Points]],5,FALSE))</f>
        <v>0</v>
      </c>
      <c r="F141" s="9">
        <f>IF(ISNA(VLOOKUP(tblPointScore[[#This Row],[Name / Club]],tblGlbn_Div2[[Name / Club]:[Points]],5,FALSE)),0,VLOOKUP(tblPointScore[[#This Row],[Name / Club]],tblGlbn_Div2[[Name / Club]:[Points]],5,FALSE))</f>
        <v>0</v>
      </c>
      <c r="G141" s="9">
        <f>IF(ISNA(VLOOKUP(tblPointScore[[#This Row],[Name / Club]],tblGlbn_Div1[Name / Club],1,FALSE)),IF(ISNA(VLOOKUP(tblPointScore[[#This Row],[Name / Club]],tblGlbn_Div2[Name / Club],1,FALSE)),0,3),3)</f>
        <v>0</v>
      </c>
      <c r="H141" s="1">
        <f>IF(ISNA(VLOOKUP(tblPointScore[[#This Row],[Name / Club]],tblIll_Div1[[Name / Club]:[Points]],5,FALSE)),0,VLOOKUP(tblPointScore[[#This Row],[Name / Club]],tblIll_Div1[[Name / Club]:[Points]],5,FALSE))</f>
        <v>0</v>
      </c>
      <c r="I141" s="1">
        <f>IF(ISNA(VLOOKUP(tblPointScore[[#This Row],[Name / Club]],tblIll_Div2[[Name / Club]:[Points]],5,FALSE)),0,VLOOKUP(tblPointScore[[#This Row],[Name / Club]],tblIll_Div2[[Name / Club]:[Points]],5,FALSE))</f>
        <v>0</v>
      </c>
      <c r="J141" s="1">
        <f>IF(ISNA(VLOOKUP(tblPointScore[[#This Row],[Name / Club]],tblIll_Div1[Name / Club],1,FALSE)),IF(ISNA(VLOOKUP(tblPointScore[[#This Row],[Name / Club]],tblIll_Div2[Name / Club],1,FALSE)),0,3),3)</f>
        <v>0</v>
      </c>
      <c r="K141" s="1">
        <f>IF(ISNA(VLOOKUP(tblPointScore[[#This Row],[Name / Club]],tblMac_Div1A[[Name / Club]:[Points]],5,FALSE)),0,VLOOKUP(tblPointScore[[#This Row],[Name / Club]],tblMac_Div1A[[Name / Club]:[Points]],5,FALSE))</f>
        <v>0</v>
      </c>
      <c r="L141" s="1">
        <f>IF(ISNA(VLOOKUP(tblPointScore[[#This Row],[Name / Club]],tblMac_Div1B[[Name / Club]:[Points]],5,FALSE)),0,VLOOKUP(tblPointScore[[#This Row],[Name / Club]],tblMac_Div1B[[Name / Club]:[Points]],5,FALSE))</f>
        <v>0</v>
      </c>
      <c r="M141" s="1">
        <f>IF(ISNA(VLOOKUP(tblPointScore[[#This Row],[Name / Club]],tblMac_Div2A[[Name / Club]:[Points]],5,FALSE)),0,VLOOKUP(tblPointScore[[#This Row],[Name / Club]],tblMac_Div2A[[Name / Club]:[Points]],5,FALSE))</f>
        <v>0</v>
      </c>
      <c r="N141" s="1">
        <f>IF(ISNA(VLOOKUP(tblPointScore[[#This Row],[Name / Club]],tblMac_Div2B[[Name / Club]:[Points]],5,FALSE)),0,VLOOKUP(tblPointScore[[#This Row],[Name / Club]],tblMac_Div2B[[Name / Club]:[Points]],5,FALSE))</f>
        <v>0</v>
      </c>
      <c r="O14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41" s="1">
        <f>IF(ISNA(VLOOKUP(tblPointScore[[#This Row],[Name / Club]],tblNow_Div1A[[Name / Club]:[Points]],5,FALSE)),0,VLOOKUP(tblPointScore[[#This Row],[Name / Club]],tblNow_Div1A[[Name / Club]:[Points]],5,FALSE))</f>
        <v>0</v>
      </c>
      <c r="Q141" s="1">
        <f>IF(ISNA(VLOOKUP(tblPointScore[[#This Row],[Name / Club]],tblNow_Div1B[[Name / Club]:[Points]],5,FALSE)),0,VLOOKUP(tblPointScore[[#This Row],[Name / Club]],tblNow_Div1B[[Name / Club]:[Points]],5,FALSE))</f>
        <v>0</v>
      </c>
      <c r="R141" s="1">
        <f>IF(ISNA(VLOOKUP(tblPointScore[[#This Row],[Name / Club]],tblNow_Div2A[[Name / Club]:[Points]],5,FALSE)),0,VLOOKUP(tblPointScore[[#This Row],[Name / Club]],tblNow_Div2A[[Name / Club]:[Points]],5,FALSE))</f>
        <v>0</v>
      </c>
      <c r="S141" s="1">
        <f>IF(ISNA(VLOOKUP(tblPointScore[[#This Row],[Name / Club]],tblNow_Div2B[[Name / Club]:[Points]],5,FALSE)),0,VLOOKUP(tblPointScore[[#This Row],[Name / Club]],tblNow_Div2B[[Name / Club]:[Points]],5,FALSE))</f>
        <v>0</v>
      </c>
      <c r="T14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41" s="1">
        <f>IF(ISNA(VLOOKUP(tblPointScore[[#This Row],[Name / Club]],tblSthn_Div1[[Name / Club]:[Points]],5,FALSE)),0,VLOOKUP(tblPointScore[[#This Row],[Name / Club]],tblSthn_Div1[[Name / Club]:[Points]],5,FALSE))</f>
        <v>0</v>
      </c>
      <c r="V141" s="1">
        <f>IF(ISNA(VLOOKUP(tblPointScore[[#This Row],[Name / Club]],tblSthn_Div2[[Name / Club]:[Points]],5,FALSE)),0,VLOOKUP(tblPointScore[[#This Row],[Name / Club]],tblSthn_Div2[[Name / Club]:[Points]],5,FALSE))</f>
        <v>0</v>
      </c>
      <c r="W141" s="1">
        <f>IF(ISNA(VLOOKUP(tblPointScore[[#This Row],[Name / Club]],tblSthn_Div1[Name / Club],1,FALSE)),IF(ISNA(VLOOKUP(tblPointScore[[#This Row],[Name / Club]],tblSthn_Div2[Name / Club],1,FALSE)),0,3),3)</f>
        <v>0</v>
      </c>
      <c r="X141" s="9">
        <f>SUM(tblPointScore[[#This Row],[Glbn Div 1]:[Sth H Pts]])</f>
        <v>0</v>
      </c>
      <c r="Y14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4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41" s="38" t="str">
        <f>IF(AND(tblPointScore[[#This Row],[Div 1 Pts]]&gt;0,tblPointScore[[#This Row],[Div 2 Pts]]&gt;0),"Y","N")</f>
        <v>N</v>
      </c>
      <c r="AB141" s="35" t="str">
        <f>IF(AND(tblPointScore[[#This Row],[Mac Div 1 A]]&gt;0,tblPointScore[[#This Row],[Mac Div 1 B]]&gt;0),"Y","N")</f>
        <v>N</v>
      </c>
      <c r="AC141" s="35" t="str">
        <f>IF(AND(tblPointScore[[#This Row],[Mac Div 2 A]]&gt;0,tblPointScore[[#This Row],[Mac Div 2 B]]&gt;0),"Y","N")</f>
        <v>N</v>
      </c>
      <c r="AD141" s="35" t="str">
        <f>IF(AND(tblPointScore[[#This Row],[Now Div 1 A]]&gt;0,tblPointScore[[#This Row],[Now Div 1 B]]&gt;0),"Y","N")</f>
        <v>N</v>
      </c>
      <c r="AE141" s="35" t="str">
        <f>IF(AND(tblPointScore[[#This Row],[Now Div 2 A]]&gt;0,tblPointScore[[#This Row],[Now Div 2 B]]&gt;0),"Y","N")</f>
        <v>N</v>
      </c>
      <c r="AF14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42" spans="1:32" hidden="1">
      <c r="A142" s="20">
        <f ca="1">CELL("row", A141)-1</f>
        <v>140</v>
      </c>
      <c r="B142" s="43" t="s">
        <v>622</v>
      </c>
      <c r="C142" s="43" t="s">
        <v>683</v>
      </c>
      <c r="D142" s="22" t="str">
        <f>CONCATENATE(tblPointScore[[#This Row],[Name]]," - ",tblPointScore[[#This Row],[Club]])</f>
        <v>Bance Shaun - SHCC</v>
      </c>
      <c r="E142" s="23">
        <f>IF(ISNA(VLOOKUP(tblPointScore[[#This Row],[Name / Club]],tblGlbn_Div1[[Name / Club]:[Points]],5,FALSE)),0,VLOOKUP(tblPointScore[[#This Row],[Name / Club]],tblGlbn_Div1[[Name / Club]:[Points]],5,FALSE))</f>
        <v>0</v>
      </c>
      <c r="F142" s="23">
        <f>IF(ISNA(VLOOKUP(tblPointScore[[#This Row],[Name / Club]],tblGlbn_Div2[[Name / Club]:[Points]],5,FALSE)),0,VLOOKUP(tblPointScore[[#This Row],[Name / Club]],tblGlbn_Div2[[Name / Club]:[Points]],5,FALSE))</f>
        <v>0</v>
      </c>
      <c r="G142" s="23">
        <f>IF(ISNA(VLOOKUP(tblPointScore[[#This Row],[Name / Club]],tblGlbn_Div1[Name / Club],1,FALSE)),IF(ISNA(VLOOKUP(tblPointScore[[#This Row],[Name / Club]],tblGlbn_Div2[Name / Club],1,FALSE)),0,3),3)</f>
        <v>0</v>
      </c>
      <c r="H142" s="23">
        <f>IF(ISNA(VLOOKUP(tblPointScore[[#This Row],[Name / Club]],tblIll_Div1[[Name / Club]:[Points]],5,FALSE)),0,VLOOKUP(tblPointScore[[#This Row],[Name / Club]],tblIll_Div1[[Name / Club]:[Points]],5,FALSE))</f>
        <v>0</v>
      </c>
      <c r="I142" s="23">
        <f>IF(ISNA(VLOOKUP(tblPointScore[[#This Row],[Name / Club]],tblIll_Div2[[Name / Club]:[Points]],5,FALSE)),0,VLOOKUP(tblPointScore[[#This Row],[Name / Club]],tblIll_Div2[[Name / Club]:[Points]],5,FALSE))</f>
        <v>0</v>
      </c>
      <c r="J142" s="23">
        <f>IF(ISNA(VLOOKUP(tblPointScore[[#This Row],[Name / Club]],tblIll_Div1[Name / Club],1,FALSE)),IF(ISNA(VLOOKUP(tblPointScore[[#This Row],[Name / Club]],tblIll_Div2[Name / Club],1,FALSE)),0,3),3)</f>
        <v>0</v>
      </c>
      <c r="K142" s="23">
        <f>IF(ISNA(VLOOKUP(tblPointScore[[#This Row],[Name / Club]],tblMac_Div1A[[Name / Club]:[Points]],5,FALSE)),0,VLOOKUP(tblPointScore[[#This Row],[Name / Club]],tblMac_Div1A[[Name / Club]:[Points]],5,FALSE))</f>
        <v>0</v>
      </c>
      <c r="L142" s="23">
        <f>IF(ISNA(VLOOKUP(tblPointScore[[#This Row],[Name / Club]],tblMac_Div1B[[Name / Club]:[Points]],5,FALSE)),0,VLOOKUP(tblPointScore[[#This Row],[Name / Club]],tblMac_Div1B[[Name / Club]:[Points]],5,FALSE))</f>
        <v>0</v>
      </c>
      <c r="M142" s="23">
        <f>IF(ISNA(VLOOKUP(tblPointScore[[#This Row],[Name / Club]],tblMac_Div2A[[Name / Club]:[Points]],5,FALSE)),0,VLOOKUP(tblPointScore[[#This Row],[Name / Club]],tblMac_Div2A[[Name / Club]:[Points]],5,FALSE))</f>
        <v>0</v>
      </c>
      <c r="N142" s="23">
        <f>IF(ISNA(VLOOKUP(tblPointScore[[#This Row],[Name / Club]],tblMac_Div2B[[Name / Club]:[Points]],5,FALSE)),0,VLOOKUP(tblPointScore[[#This Row],[Name / Club]],tblMac_Div2B[[Name / Club]:[Points]],5,FALSE))</f>
        <v>0</v>
      </c>
      <c r="O142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42" s="23">
        <f>IF(ISNA(VLOOKUP(tblPointScore[[#This Row],[Name / Club]],tblNow_Div1A[[Name / Club]:[Points]],5,FALSE)),0,VLOOKUP(tblPointScore[[#This Row],[Name / Club]],tblNow_Div1A[[Name / Club]:[Points]],5,FALSE))</f>
        <v>0</v>
      </c>
      <c r="Q142" s="23">
        <f>IF(ISNA(VLOOKUP(tblPointScore[[#This Row],[Name / Club]],tblNow_Div1B[[Name / Club]:[Points]],5,FALSE)),0,VLOOKUP(tblPointScore[[#This Row],[Name / Club]],tblNow_Div1B[[Name / Club]:[Points]],5,FALSE))</f>
        <v>0</v>
      </c>
      <c r="R142" s="23">
        <f>IF(ISNA(VLOOKUP(tblPointScore[[#This Row],[Name / Club]],tblNow_Div2A[[Name / Club]:[Points]],5,FALSE)),0,VLOOKUP(tblPointScore[[#This Row],[Name / Club]],tblNow_Div2A[[Name / Club]:[Points]],5,FALSE))</f>
        <v>0</v>
      </c>
      <c r="S142" s="23">
        <f>IF(ISNA(VLOOKUP(tblPointScore[[#This Row],[Name / Club]],tblNow_Div2B[[Name / Club]:[Points]],5,FALSE)),0,VLOOKUP(tblPointScore[[#This Row],[Name / Club]],tblNow_Div2B[[Name / Club]:[Points]],5,FALSE))</f>
        <v>0</v>
      </c>
      <c r="T142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42" s="23">
        <f>IF(ISNA(VLOOKUP(tblPointScore[[#This Row],[Name / Club]],tblSthn_Div1[[Name / Club]:[Points]],5,FALSE)),0,VLOOKUP(tblPointScore[[#This Row],[Name / Club]],tblSthn_Div1[[Name / Club]:[Points]],5,FALSE))</f>
        <v>0</v>
      </c>
      <c r="V142" s="23">
        <f>IF(ISNA(VLOOKUP(tblPointScore[[#This Row],[Name / Club]],tblSthn_Div2[[Name / Club]:[Points]],5,FALSE)),0,VLOOKUP(tblPointScore[[#This Row],[Name / Club]],tblSthn_Div2[[Name / Club]:[Points]],5,FALSE))</f>
        <v>0</v>
      </c>
      <c r="W142" s="23">
        <f>IF(ISNA(VLOOKUP(tblPointScore[[#This Row],[Name / Club]],tblSthn_Div1[Name / Club],1,FALSE)),IF(ISNA(VLOOKUP(tblPointScore[[#This Row],[Name / Club]],tblSthn_Div2[Name / Club],1,FALSE)),0,3),3)</f>
        <v>0</v>
      </c>
      <c r="X142" s="23">
        <f>SUM(tblPointScore[[#This Row],[Glbn Div 1]:[Sth H Pts]])</f>
        <v>0</v>
      </c>
      <c r="Y142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42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42" s="44" t="str">
        <f>IF(AND(tblPointScore[[#This Row],[Div 1 Pts]]&gt;0,tblPointScore[[#This Row],[Div 2 Pts]]&gt;0),"Y","N")</f>
        <v>N</v>
      </c>
      <c r="AB142" s="45" t="str">
        <f>IF(AND(tblPointScore[[#This Row],[Mac Div 1 A]]&gt;0,tblPointScore[[#This Row],[Mac Div 1 B]]&gt;0),"Y","N")</f>
        <v>N</v>
      </c>
      <c r="AC142" s="45" t="str">
        <f>IF(AND(tblPointScore[[#This Row],[Mac Div 2 A]]&gt;0,tblPointScore[[#This Row],[Mac Div 2 B]]&gt;0),"Y","N")</f>
        <v>N</v>
      </c>
      <c r="AD142" s="45" t="str">
        <f>IF(AND(tblPointScore[[#This Row],[Now Div 1 A]]&gt;0,tblPointScore[[#This Row],[Now Div 1 B]]&gt;0),"Y","N")</f>
        <v>N</v>
      </c>
      <c r="AE142" s="45" t="str">
        <f>IF(AND(tblPointScore[[#This Row],[Now Div 2 A]]&gt;0,tblPointScore[[#This Row],[Now Div 2 B]]&gt;0),"Y","N")</f>
        <v>N</v>
      </c>
      <c r="AF142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43" spans="1:32" hidden="1">
      <c r="A143" s="1">
        <f ca="1">CELL("row", A142)-1</f>
        <v>141</v>
      </c>
      <c r="B143" s="7" t="s">
        <v>104</v>
      </c>
      <c r="C143" s="7" t="s">
        <v>685</v>
      </c>
      <c r="D143" s="4" t="str">
        <f>CONCATENATE(tblPointScore[[#This Row],[Name]]," - ",tblPointScore[[#This Row],[Club]])</f>
        <v>Banco Brian - ICC</v>
      </c>
      <c r="E143" s="1">
        <f>IF(ISNA(VLOOKUP(tblPointScore[[#This Row],[Name / Club]],tblGlbn_Div1[[Name / Club]:[Points]],5,FALSE)),0,VLOOKUP(tblPointScore[[#This Row],[Name / Club]],tblGlbn_Div1[[Name / Club]:[Points]],5,FALSE))</f>
        <v>0</v>
      </c>
      <c r="F143" s="1">
        <f>IF(ISNA(VLOOKUP(tblPointScore[[#This Row],[Name / Club]],tblGlbn_Div2[[Name / Club]:[Points]],5,FALSE)),0,VLOOKUP(tblPointScore[[#This Row],[Name / Club]],tblGlbn_Div2[[Name / Club]:[Points]],5,FALSE))</f>
        <v>0</v>
      </c>
      <c r="G143" s="1">
        <f>IF(ISNA(VLOOKUP(tblPointScore[[#This Row],[Name / Club]],tblGlbn_Div1[Name / Club],1,FALSE)),IF(ISNA(VLOOKUP(tblPointScore[[#This Row],[Name / Club]],tblGlbn_Div2[Name / Club],1,FALSE)),0,3),3)</f>
        <v>0</v>
      </c>
      <c r="H143" s="1">
        <f>IF(ISNA(VLOOKUP(tblPointScore[[#This Row],[Name / Club]],tblIll_Div1[[Name / Club]:[Points]],5,FALSE)),0,VLOOKUP(tblPointScore[[#This Row],[Name / Club]],tblIll_Div1[[Name / Club]:[Points]],5,FALSE))</f>
        <v>0</v>
      </c>
      <c r="I143" s="1">
        <f>IF(ISNA(VLOOKUP(tblPointScore[[#This Row],[Name / Club]],tblIll_Div2[[Name / Club]:[Points]],5,FALSE)),0,VLOOKUP(tblPointScore[[#This Row],[Name / Club]],tblIll_Div2[[Name / Club]:[Points]],5,FALSE))</f>
        <v>0</v>
      </c>
      <c r="J143" s="1">
        <f>IF(ISNA(VLOOKUP(tblPointScore[[#This Row],[Name / Club]],tblIll_Div1[Name / Club],1,FALSE)),IF(ISNA(VLOOKUP(tblPointScore[[#This Row],[Name / Club]],tblIll_Div2[Name / Club],1,FALSE)),0,3),3)</f>
        <v>0</v>
      </c>
      <c r="K143" s="1">
        <f>IF(ISNA(VLOOKUP(tblPointScore[[#This Row],[Name / Club]],tblMac_Div1A[[Name / Club]:[Points]],5,FALSE)),0,VLOOKUP(tblPointScore[[#This Row],[Name / Club]],tblMac_Div1A[[Name / Club]:[Points]],5,FALSE))</f>
        <v>0</v>
      </c>
      <c r="L143" s="1">
        <f>IF(ISNA(VLOOKUP(tblPointScore[[#This Row],[Name / Club]],tblMac_Div1B[[Name / Club]:[Points]],5,FALSE)),0,VLOOKUP(tblPointScore[[#This Row],[Name / Club]],tblMac_Div1B[[Name / Club]:[Points]],5,FALSE))</f>
        <v>0</v>
      </c>
      <c r="M143" s="1">
        <f>IF(ISNA(VLOOKUP(tblPointScore[[#This Row],[Name / Club]],tblMac_Div2A[[Name / Club]:[Points]],5,FALSE)),0,VLOOKUP(tblPointScore[[#This Row],[Name / Club]],tblMac_Div2A[[Name / Club]:[Points]],5,FALSE))</f>
        <v>0</v>
      </c>
      <c r="N143" s="1">
        <f>IF(ISNA(VLOOKUP(tblPointScore[[#This Row],[Name / Club]],tblMac_Div2B[[Name / Club]:[Points]],5,FALSE)),0,VLOOKUP(tblPointScore[[#This Row],[Name / Club]],tblMac_Div2B[[Name / Club]:[Points]],5,FALSE))</f>
        <v>0</v>
      </c>
      <c r="O14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43" s="1">
        <f>IF(ISNA(VLOOKUP(tblPointScore[[#This Row],[Name / Club]],tblNow_Div1A[[Name / Club]:[Points]],5,FALSE)),0,VLOOKUP(tblPointScore[[#This Row],[Name / Club]],tblNow_Div1A[[Name / Club]:[Points]],5,FALSE))</f>
        <v>0</v>
      </c>
      <c r="Q143" s="1">
        <f>IF(ISNA(VLOOKUP(tblPointScore[[#This Row],[Name / Club]],tblNow_Div1B[[Name / Club]:[Points]],5,FALSE)),0,VLOOKUP(tblPointScore[[#This Row],[Name / Club]],tblNow_Div1B[[Name / Club]:[Points]],5,FALSE))</f>
        <v>0</v>
      </c>
      <c r="R143" s="1">
        <f>IF(ISNA(VLOOKUP(tblPointScore[[#This Row],[Name / Club]],tblNow_Div2A[[Name / Club]:[Points]],5,FALSE)),0,VLOOKUP(tblPointScore[[#This Row],[Name / Club]],tblNow_Div2A[[Name / Club]:[Points]],5,FALSE))</f>
        <v>0</v>
      </c>
      <c r="S143" s="1">
        <f>IF(ISNA(VLOOKUP(tblPointScore[[#This Row],[Name / Club]],tblNow_Div2B[[Name / Club]:[Points]],5,FALSE)),0,VLOOKUP(tblPointScore[[#This Row],[Name / Club]],tblNow_Div2B[[Name / Club]:[Points]],5,FALSE))</f>
        <v>0</v>
      </c>
      <c r="T14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43" s="1">
        <f>IF(ISNA(VLOOKUP(tblPointScore[[#This Row],[Name / Club]],tblSthn_Div1[[Name / Club]:[Points]],5,FALSE)),0,VLOOKUP(tblPointScore[[#This Row],[Name / Club]],tblSthn_Div1[[Name / Club]:[Points]],5,FALSE))</f>
        <v>0</v>
      </c>
      <c r="V143" s="1">
        <f>IF(ISNA(VLOOKUP(tblPointScore[[#This Row],[Name / Club]],tblSthn_Div2[[Name / Club]:[Points]],5,FALSE)),0,VLOOKUP(tblPointScore[[#This Row],[Name / Club]],tblSthn_Div2[[Name / Club]:[Points]],5,FALSE))</f>
        <v>0</v>
      </c>
      <c r="W143" s="1">
        <f>IF(ISNA(VLOOKUP(tblPointScore[[#This Row],[Name / Club]],tblSthn_Div1[Name / Club],1,FALSE)),IF(ISNA(VLOOKUP(tblPointScore[[#This Row],[Name / Club]],tblSthn_Div2[Name / Club],1,FALSE)),0,3),3)</f>
        <v>0</v>
      </c>
      <c r="X143" s="1">
        <f>SUM(tblPointScore[[#This Row],[Glbn Div 1]:[Sth H Pts]])</f>
        <v>0</v>
      </c>
      <c r="Y14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4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43" s="38" t="str">
        <f>IF(AND(tblPointScore[[#This Row],[Div 1 Pts]]&gt;0,tblPointScore[[#This Row],[Div 2 Pts]]&gt;0),"Y","N")</f>
        <v>N</v>
      </c>
      <c r="AB143" s="35" t="str">
        <f>IF(AND(tblPointScore[[#This Row],[Mac Div 1 A]]&gt;0,tblPointScore[[#This Row],[Mac Div 1 B]]&gt;0),"Y","N")</f>
        <v>N</v>
      </c>
      <c r="AC143" s="35" t="str">
        <f>IF(AND(tblPointScore[[#This Row],[Mac Div 2 A]]&gt;0,tblPointScore[[#This Row],[Mac Div 2 B]]&gt;0),"Y","N")</f>
        <v>N</v>
      </c>
      <c r="AD143" s="35" t="str">
        <f>IF(AND(tblPointScore[[#This Row],[Now Div 1 A]]&gt;0,tblPointScore[[#This Row],[Now Div 1 B]]&gt;0),"Y","N")</f>
        <v>N</v>
      </c>
      <c r="AE143" s="35" t="str">
        <f>IF(AND(tblPointScore[[#This Row],[Now Div 2 A]]&gt;0,tblPointScore[[#This Row],[Now Div 2 B]]&gt;0),"Y","N")</f>
        <v>N</v>
      </c>
      <c r="AF14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44" spans="1:32" hidden="1">
      <c r="A144" s="1">
        <f ca="1">CELL("row", A143)-1</f>
        <v>142</v>
      </c>
      <c r="B144" s="7" t="s">
        <v>407</v>
      </c>
      <c r="C144" s="7" t="s">
        <v>681</v>
      </c>
      <c r="D144" s="4" t="str">
        <f>CONCATENATE(tblPointScore[[#This Row],[Name]]," - ",tblPointScore[[#This Row],[Club]])</f>
        <v>Barrett Noel - GCC</v>
      </c>
      <c r="E144" s="1">
        <f>IF(ISNA(VLOOKUP(tblPointScore[[#This Row],[Name / Club]],tblGlbn_Div1[[Name / Club]:[Points]],5,FALSE)),0,VLOOKUP(tblPointScore[[#This Row],[Name / Club]],tblGlbn_Div1[[Name / Club]:[Points]],5,FALSE))</f>
        <v>0</v>
      </c>
      <c r="F144" s="9">
        <f>IF(ISNA(VLOOKUP(tblPointScore[[#This Row],[Name / Club]],tblGlbn_Div2[[Name / Club]:[Points]],5,FALSE)),0,VLOOKUP(tblPointScore[[#This Row],[Name / Club]],tblGlbn_Div2[[Name / Club]:[Points]],5,FALSE))</f>
        <v>0</v>
      </c>
      <c r="G144" s="9">
        <f>IF(ISNA(VLOOKUP(tblPointScore[[#This Row],[Name / Club]],tblGlbn_Div1[Name / Club],1,FALSE)),IF(ISNA(VLOOKUP(tblPointScore[[#This Row],[Name / Club]],tblGlbn_Div2[Name / Club],1,FALSE)),0,3),3)</f>
        <v>0</v>
      </c>
      <c r="H144" s="1">
        <f>IF(ISNA(VLOOKUP(tblPointScore[[#This Row],[Name / Club]],tblIll_Div1[[Name / Club]:[Points]],5,FALSE)),0,VLOOKUP(tblPointScore[[#This Row],[Name / Club]],tblIll_Div1[[Name / Club]:[Points]],5,FALSE))</f>
        <v>0</v>
      </c>
      <c r="I144" s="1">
        <f>IF(ISNA(VLOOKUP(tblPointScore[[#This Row],[Name / Club]],tblIll_Div2[[Name / Club]:[Points]],5,FALSE)),0,VLOOKUP(tblPointScore[[#This Row],[Name / Club]],tblIll_Div2[[Name / Club]:[Points]],5,FALSE))</f>
        <v>0</v>
      </c>
      <c r="J144" s="1">
        <f>IF(ISNA(VLOOKUP(tblPointScore[[#This Row],[Name / Club]],tblIll_Div1[Name / Club],1,FALSE)),IF(ISNA(VLOOKUP(tblPointScore[[#This Row],[Name / Club]],tblIll_Div2[Name / Club],1,FALSE)),0,3),3)</f>
        <v>0</v>
      </c>
      <c r="K144" s="1">
        <f>IF(ISNA(VLOOKUP(tblPointScore[[#This Row],[Name / Club]],tblMac_Div1A[[Name / Club]:[Points]],5,FALSE)),0,VLOOKUP(tblPointScore[[#This Row],[Name / Club]],tblMac_Div1A[[Name / Club]:[Points]],5,FALSE))</f>
        <v>0</v>
      </c>
      <c r="L144" s="1">
        <f>IF(ISNA(VLOOKUP(tblPointScore[[#This Row],[Name / Club]],tblMac_Div1B[[Name / Club]:[Points]],5,FALSE)),0,VLOOKUP(tblPointScore[[#This Row],[Name / Club]],tblMac_Div1B[[Name / Club]:[Points]],5,FALSE))</f>
        <v>0</v>
      </c>
      <c r="M144" s="1">
        <f>IF(ISNA(VLOOKUP(tblPointScore[[#This Row],[Name / Club]],tblMac_Div2A[[Name / Club]:[Points]],5,FALSE)),0,VLOOKUP(tblPointScore[[#This Row],[Name / Club]],tblMac_Div2A[[Name / Club]:[Points]],5,FALSE))</f>
        <v>0</v>
      </c>
      <c r="N144" s="1">
        <f>IF(ISNA(VLOOKUP(tblPointScore[[#This Row],[Name / Club]],tblMac_Div2B[[Name / Club]:[Points]],5,FALSE)),0,VLOOKUP(tblPointScore[[#This Row],[Name / Club]],tblMac_Div2B[[Name / Club]:[Points]],5,FALSE))</f>
        <v>0</v>
      </c>
      <c r="O14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44" s="1">
        <f>IF(ISNA(VLOOKUP(tblPointScore[[#This Row],[Name / Club]],tblNow_Div1A[[Name / Club]:[Points]],5,FALSE)),0,VLOOKUP(tblPointScore[[#This Row],[Name / Club]],tblNow_Div1A[[Name / Club]:[Points]],5,FALSE))</f>
        <v>0</v>
      </c>
      <c r="Q144" s="1">
        <f>IF(ISNA(VLOOKUP(tblPointScore[[#This Row],[Name / Club]],tblNow_Div1B[[Name / Club]:[Points]],5,FALSE)),0,VLOOKUP(tblPointScore[[#This Row],[Name / Club]],tblNow_Div1B[[Name / Club]:[Points]],5,FALSE))</f>
        <v>0</v>
      </c>
      <c r="R144" s="1">
        <f>IF(ISNA(VLOOKUP(tblPointScore[[#This Row],[Name / Club]],tblNow_Div2A[[Name / Club]:[Points]],5,FALSE)),0,VLOOKUP(tblPointScore[[#This Row],[Name / Club]],tblNow_Div2A[[Name / Club]:[Points]],5,FALSE))</f>
        <v>0</v>
      </c>
      <c r="S144" s="1">
        <f>IF(ISNA(VLOOKUP(tblPointScore[[#This Row],[Name / Club]],tblNow_Div2B[[Name / Club]:[Points]],5,FALSE)),0,VLOOKUP(tblPointScore[[#This Row],[Name / Club]],tblNow_Div2B[[Name / Club]:[Points]],5,FALSE))</f>
        <v>0</v>
      </c>
      <c r="T14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44" s="1">
        <f>IF(ISNA(VLOOKUP(tblPointScore[[#This Row],[Name / Club]],tblSthn_Div1[[Name / Club]:[Points]],5,FALSE)),0,VLOOKUP(tblPointScore[[#This Row],[Name / Club]],tblSthn_Div1[[Name / Club]:[Points]],5,FALSE))</f>
        <v>0</v>
      </c>
      <c r="V144" s="1">
        <f>IF(ISNA(VLOOKUP(tblPointScore[[#This Row],[Name / Club]],tblSthn_Div2[[Name / Club]:[Points]],5,FALSE)),0,VLOOKUP(tblPointScore[[#This Row],[Name / Club]],tblSthn_Div2[[Name / Club]:[Points]],5,FALSE))</f>
        <v>0</v>
      </c>
      <c r="W144" s="1">
        <f>IF(ISNA(VLOOKUP(tblPointScore[[#This Row],[Name / Club]],tblSthn_Div1[Name / Club],1,FALSE)),IF(ISNA(VLOOKUP(tblPointScore[[#This Row],[Name / Club]],tblSthn_Div2[Name / Club],1,FALSE)),0,3),3)</f>
        <v>0</v>
      </c>
      <c r="X144" s="9">
        <f>SUM(tblPointScore[[#This Row],[Glbn Div 1]:[Sth H Pts]])</f>
        <v>0</v>
      </c>
      <c r="Y14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4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44" s="38" t="str">
        <f>IF(AND(tblPointScore[[#This Row],[Div 1 Pts]]&gt;0,tblPointScore[[#This Row],[Div 2 Pts]]&gt;0),"Y","N")</f>
        <v>N</v>
      </c>
      <c r="AB144" s="35" t="str">
        <f>IF(AND(tblPointScore[[#This Row],[Mac Div 1 A]]&gt;0,tblPointScore[[#This Row],[Mac Div 1 B]]&gt;0),"Y","N")</f>
        <v>N</v>
      </c>
      <c r="AC144" s="35" t="str">
        <f>IF(AND(tblPointScore[[#This Row],[Mac Div 2 A]]&gt;0,tblPointScore[[#This Row],[Mac Div 2 B]]&gt;0),"Y","N")</f>
        <v>N</v>
      </c>
      <c r="AD144" s="35" t="str">
        <f>IF(AND(tblPointScore[[#This Row],[Now Div 1 A]]&gt;0,tblPointScore[[#This Row],[Now Div 1 B]]&gt;0),"Y","N")</f>
        <v>N</v>
      </c>
      <c r="AE144" s="35" t="str">
        <f>IF(AND(tblPointScore[[#This Row],[Now Div 2 A]]&gt;0,tblPointScore[[#This Row],[Now Div 2 B]]&gt;0),"Y","N")</f>
        <v>N</v>
      </c>
      <c r="AF14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45" spans="1:32" hidden="1">
      <c r="A145" s="1">
        <f ca="1">CELL("row", A144)-1</f>
        <v>143</v>
      </c>
      <c r="B145" s="7" t="s">
        <v>105</v>
      </c>
      <c r="C145" s="7" t="s">
        <v>681</v>
      </c>
      <c r="D145" s="4" t="str">
        <f>CONCATENATE(tblPointScore[[#This Row],[Name]]," - ",tblPointScore[[#This Row],[Club]])</f>
        <v>Barrett Renate - GCC</v>
      </c>
      <c r="E145" s="1">
        <f>IF(ISNA(VLOOKUP(tblPointScore[[#This Row],[Name / Club]],tblGlbn_Div1[[Name / Club]:[Points]],5,FALSE)),0,VLOOKUP(tblPointScore[[#This Row],[Name / Club]],tblGlbn_Div1[[Name / Club]:[Points]],5,FALSE))</f>
        <v>0</v>
      </c>
      <c r="F145" s="1">
        <f>IF(ISNA(VLOOKUP(tblPointScore[[#This Row],[Name / Club]],tblGlbn_Div2[[Name / Club]:[Points]],5,FALSE)),0,VLOOKUP(tblPointScore[[#This Row],[Name / Club]],tblGlbn_Div2[[Name / Club]:[Points]],5,FALSE))</f>
        <v>0</v>
      </c>
      <c r="G145" s="1">
        <f>IF(ISNA(VLOOKUP(tblPointScore[[#This Row],[Name / Club]],tblGlbn_Div1[Name / Club],1,FALSE)),IF(ISNA(VLOOKUP(tblPointScore[[#This Row],[Name / Club]],tblGlbn_Div2[Name / Club],1,FALSE)),0,3),3)</f>
        <v>0</v>
      </c>
      <c r="H145" s="1">
        <f>IF(ISNA(VLOOKUP(tblPointScore[[#This Row],[Name / Club]],tblIll_Div1[[Name / Club]:[Points]],5,FALSE)),0,VLOOKUP(tblPointScore[[#This Row],[Name / Club]],tblIll_Div1[[Name / Club]:[Points]],5,FALSE))</f>
        <v>0</v>
      </c>
      <c r="I145" s="1">
        <f>IF(ISNA(VLOOKUP(tblPointScore[[#This Row],[Name / Club]],tblIll_Div2[[Name / Club]:[Points]],5,FALSE)),0,VLOOKUP(tblPointScore[[#This Row],[Name / Club]],tblIll_Div2[[Name / Club]:[Points]],5,FALSE))</f>
        <v>0</v>
      </c>
      <c r="J145" s="1">
        <f>IF(ISNA(VLOOKUP(tblPointScore[[#This Row],[Name / Club]],tblIll_Div1[Name / Club],1,FALSE)),IF(ISNA(VLOOKUP(tblPointScore[[#This Row],[Name / Club]],tblIll_Div2[Name / Club],1,FALSE)),0,3),3)</f>
        <v>0</v>
      </c>
      <c r="K145" s="1">
        <f>IF(ISNA(VLOOKUP(tblPointScore[[#This Row],[Name / Club]],tblMac_Div1A[[Name / Club]:[Points]],5,FALSE)),0,VLOOKUP(tblPointScore[[#This Row],[Name / Club]],tblMac_Div1A[[Name / Club]:[Points]],5,FALSE))</f>
        <v>0</v>
      </c>
      <c r="L145" s="1">
        <f>IF(ISNA(VLOOKUP(tblPointScore[[#This Row],[Name / Club]],tblMac_Div1B[[Name / Club]:[Points]],5,FALSE)),0,VLOOKUP(tblPointScore[[#This Row],[Name / Club]],tblMac_Div1B[[Name / Club]:[Points]],5,FALSE))</f>
        <v>0</v>
      </c>
      <c r="M145" s="1">
        <f>IF(ISNA(VLOOKUP(tblPointScore[[#This Row],[Name / Club]],tblMac_Div2A[[Name / Club]:[Points]],5,FALSE)),0,VLOOKUP(tblPointScore[[#This Row],[Name / Club]],tblMac_Div2A[[Name / Club]:[Points]],5,FALSE))</f>
        <v>0</v>
      </c>
      <c r="N145" s="1">
        <f>IF(ISNA(VLOOKUP(tblPointScore[[#This Row],[Name / Club]],tblMac_Div2B[[Name / Club]:[Points]],5,FALSE)),0,VLOOKUP(tblPointScore[[#This Row],[Name / Club]],tblMac_Div2B[[Name / Club]:[Points]],5,FALSE))</f>
        <v>0</v>
      </c>
      <c r="O14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45" s="1">
        <f>IF(ISNA(VLOOKUP(tblPointScore[[#This Row],[Name / Club]],tblNow_Div1A[[Name / Club]:[Points]],5,FALSE)),0,VLOOKUP(tblPointScore[[#This Row],[Name / Club]],tblNow_Div1A[[Name / Club]:[Points]],5,FALSE))</f>
        <v>0</v>
      </c>
      <c r="Q145" s="1">
        <f>IF(ISNA(VLOOKUP(tblPointScore[[#This Row],[Name / Club]],tblNow_Div1B[[Name / Club]:[Points]],5,FALSE)),0,VLOOKUP(tblPointScore[[#This Row],[Name / Club]],tblNow_Div1B[[Name / Club]:[Points]],5,FALSE))</f>
        <v>0</v>
      </c>
      <c r="R145" s="1">
        <f>IF(ISNA(VLOOKUP(tblPointScore[[#This Row],[Name / Club]],tblNow_Div2A[[Name / Club]:[Points]],5,FALSE)),0,VLOOKUP(tblPointScore[[#This Row],[Name / Club]],tblNow_Div2A[[Name / Club]:[Points]],5,FALSE))</f>
        <v>0</v>
      </c>
      <c r="S145" s="1">
        <f>IF(ISNA(VLOOKUP(tblPointScore[[#This Row],[Name / Club]],tblNow_Div2B[[Name / Club]:[Points]],5,FALSE)),0,VLOOKUP(tblPointScore[[#This Row],[Name / Club]],tblNow_Div2B[[Name / Club]:[Points]],5,FALSE))</f>
        <v>0</v>
      </c>
      <c r="T14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45" s="1">
        <f>IF(ISNA(VLOOKUP(tblPointScore[[#This Row],[Name / Club]],tblSthn_Div1[[Name / Club]:[Points]],5,FALSE)),0,VLOOKUP(tblPointScore[[#This Row],[Name / Club]],tblSthn_Div1[[Name / Club]:[Points]],5,FALSE))</f>
        <v>0</v>
      </c>
      <c r="V145" s="1">
        <f>IF(ISNA(VLOOKUP(tblPointScore[[#This Row],[Name / Club]],tblSthn_Div2[[Name / Club]:[Points]],5,FALSE)),0,VLOOKUP(tblPointScore[[#This Row],[Name / Club]],tblSthn_Div2[[Name / Club]:[Points]],5,FALSE))</f>
        <v>0</v>
      </c>
      <c r="W145" s="1">
        <f>IF(ISNA(VLOOKUP(tblPointScore[[#This Row],[Name / Club]],tblSthn_Div1[Name / Club],1,FALSE)),IF(ISNA(VLOOKUP(tblPointScore[[#This Row],[Name / Club]],tblSthn_Div2[Name / Club],1,FALSE)),0,3),3)</f>
        <v>0</v>
      </c>
      <c r="X145" s="1">
        <f>SUM(tblPointScore[[#This Row],[Glbn Div 1]:[Sth H Pts]])</f>
        <v>0</v>
      </c>
      <c r="Y14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4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45" s="38" t="str">
        <f>IF(AND(tblPointScore[[#This Row],[Div 1 Pts]]&gt;0,tblPointScore[[#This Row],[Div 2 Pts]]&gt;0),"Y","N")</f>
        <v>N</v>
      </c>
      <c r="AB145" s="35" t="str">
        <f>IF(AND(tblPointScore[[#This Row],[Mac Div 1 A]]&gt;0,tblPointScore[[#This Row],[Mac Div 1 B]]&gt;0),"Y","N")</f>
        <v>N</v>
      </c>
      <c r="AC145" s="35" t="str">
        <f>IF(AND(tblPointScore[[#This Row],[Mac Div 2 A]]&gt;0,tblPointScore[[#This Row],[Mac Div 2 B]]&gt;0),"Y","N")</f>
        <v>N</v>
      </c>
      <c r="AD145" s="35" t="str">
        <f>IF(AND(tblPointScore[[#This Row],[Now Div 1 A]]&gt;0,tblPointScore[[#This Row],[Now Div 1 B]]&gt;0),"Y","N")</f>
        <v>N</v>
      </c>
      <c r="AE145" s="35" t="str">
        <f>IF(AND(tblPointScore[[#This Row],[Now Div 2 A]]&gt;0,tblPointScore[[#This Row],[Now Div 2 B]]&gt;0),"Y","N")</f>
        <v>N</v>
      </c>
      <c r="AF14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46" spans="1:32" hidden="1">
      <c r="A146" s="1">
        <f ca="1">CELL("row", A145)-1</f>
        <v>144</v>
      </c>
      <c r="B146" s="7" t="s">
        <v>43</v>
      </c>
      <c r="C146" s="7" t="s">
        <v>681</v>
      </c>
      <c r="D146" s="4" t="str">
        <f>CONCATENATE(tblPointScore[[#This Row],[Name]]," - ",tblPointScore[[#This Row],[Club]])</f>
        <v>Bassingthwaite Allan - GCC</v>
      </c>
      <c r="E146" s="1">
        <f>IF(ISNA(VLOOKUP(tblPointScore[[#This Row],[Name / Club]],tblGlbn_Div1[[Name / Club]:[Points]],5,FALSE)),0,VLOOKUP(tblPointScore[[#This Row],[Name / Club]],tblGlbn_Div1[[Name / Club]:[Points]],5,FALSE))</f>
        <v>0</v>
      </c>
      <c r="F146" s="1">
        <f>IF(ISNA(VLOOKUP(tblPointScore[[#This Row],[Name / Club]],tblGlbn_Div2[[Name / Club]:[Points]],5,FALSE)),0,VLOOKUP(tblPointScore[[#This Row],[Name / Club]],tblGlbn_Div2[[Name / Club]:[Points]],5,FALSE))</f>
        <v>0</v>
      </c>
      <c r="G146" s="1">
        <f>IF(ISNA(VLOOKUP(tblPointScore[[#This Row],[Name / Club]],tblGlbn_Div1[Name / Club],1,FALSE)),IF(ISNA(VLOOKUP(tblPointScore[[#This Row],[Name / Club]],tblGlbn_Div2[Name / Club],1,FALSE)),0,3),3)</f>
        <v>0</v>
      </c>
      <c r="H146" s="1">
        <f>IF(ISNA(VLOOKUP(tblPointScore[[#This Row],[Name / Club]],tblIll_Div1[[Name / Club]:[Points]],5,FALSE)),0,VLOOKUP(tblPointScore[[#This Row],[Name / Club]],tblIll_Div1[[Name / Club]:[Points]],5,FALSE))</f>
        <v>0</v>
      </c>
      <c r="I146" s="1">
        <f>IF(ISNA(VLOOKUP(tblPointScore[[#This Row],[Name / Club]],tblIll_Div2[[Name / Club]:[Points]],5,FALSE)),0,VLOOKUP(tblPointScore[[#This Row],[Name / Club]],tblIll_Div2[[Name / Club]:[Points]],5,FALSE))</f>
        <v>0</v>
      </c>
      <c r="J146" s="1">
        <f>IF(ISNA(VLOOKUP(tblPointScore[[#This Row],[Name / Club]],tblIll_Div1[Name / Club],1,FALSE)),IF(ISNA(VLOOKUP(tblPointScore[[#This Row],[Name / Club]],tblIll_Div2[Name / Club],1,FALSE)),0,3),3)</f>
        <v>0</v>
      </c>
      <c r="K146" s="1">
        <f>IF(ISNA(VLOOKUP(tblPointScore[[#This Row],[Name / Club]],tblMac_Div1A[[Name / Club]:[Points]],5,FALSE)),0,VLOOKUP(tblPointScore[[#This Row],[Name / Club]],tblMac_Div1A[[Name / Club]:[Points]],5,FALSE))</f>
        <v>0</v>
      </c>
      <c r="L146" s="1">
        <f>IF(ISNA(VLOOKUP(tblPointScore[[#This Row],[Name / Club]],tblMac_Div1B[[Name / Club]:[Points]],5,FALSE)),0,VLOOKUP(tblPointScore[[#This Row],[Name / Club]],tblMac_Div1B[[Name / Club]:[Points]],5,FALSE))</f>
        <v>0</v>
      </c>
      <c r="M146" s="1">
        <f>IF(ISNA(VLOOKUP(tblPointScore[[#This Row],[Name / Club]],tblMac_Div2A[[Name / Club]:[Points]],5,FALSE)),0,VLOOKUP(tblPointScore[[#This Row],[Name / Club]],tblMac_Div2A[[Name / Club]:[Points]],5,FALSE))</f>
        <v>0</v>
      </c>
      <c r="N146" s="1">
        <f>IF(ISNA(VLOOKUP(tblPointScore[[#This Row],[Name / Club]],tblMac_Div2B[[Name / Club]:[Points]],5,FALSE)),0,VLOOKUP(tblPointScore[[#This Row],[Name / Club]],tblMac_Div2B[[Name / Club]:[Points]],5,FALSE))</f>
        <v>0</v>
      </c>
      <c r="O14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46" s="1">
        <f>IF(ISNA(VLOOKUP(tblPointScore[[#This Row],[Name / Club]],tblNow_Div1A[[Name / Club]:[Points]],5,FALSE)),0,VLOOKUP(tblPointScore[[#This Row],[Name / Club]],tblNow_Div1A[[Name / Club]:[Points]],5,FALSE))</f>
        <v>0</v>
      </c>
      <c r="Q146" s="1">
        <f>IF(ISNA(VLOOKUP(tblPointScore[[#This Row],[Name / Club]],tblNow_Div1B[[Name / Club]:[Points]],5,FALSE)),0,VLOOKUP(tblPointScore[[#This Row],[Name / Club]],tblNow_Div1B[[Name / Club]:[Points]],5,FALSE))</f>
        <v>0</v>
      </c>
      <c r="R146" s="1">
        <f>IF(ISNA(VLOOKUP(tblPointScore[[#This Row],[Name / Club]],tblNow_Div2A[[Name / Club]:[Points]],5,FALSE)),0,VLOOKUP(tblPointScore[[#This Row],[Name / Club]],tblNow_Div2A[[Name / Club]:[Points]],5,FALSE))</f>
        <v>0</v>
      </c>
      <c r="S146" s="1">
        <f>IF(ISNA(VLOOKUP(tblPointScore[[#This Row],[Name / Club]],tblNow_Div2B[[Name / Club]:[Points]],5,FALSE)),0,VLOOKUP(tblPointScore[[#This Row],[Name / Club]],tblNow_Div2B[[Name / Club]:[Points]],5,FALSE))</f>
        <v>0</v>
      </c>
      <c r="T14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46" s="1">
        <f>IF(ISNA(VLOOKUP(tblPointScore[[#This Row],[Name / Club]],tblSthn_Div1[[Name / Club]:[Points]],5,FALSE)),0,VLOOKUP(tblPointScore[[#This Row],[Name / Club]],tblSthn_Div1[[Name / Club]:[Points]],5,FALSE))</f>
        <v>0</v>
      </c>
      <c r="V146" s="1">
        <f>IF(ISNA(VLOOKUP(tblPointScore[[#This Row],[Name / Club]],tblSthn_Div2[[Name / Club]:[Points]],5,FALSE)),0,VLOOKUP(tblPointScore[[#This Row],[Name / Club]],tblSthn_Div2[[Name / Club]:[Points]],5,FALSE))</f>
        <v>0</v>
      </c>
      <c r="W146" s="1">
        <f>IF(ISNA(VLOOKUP(tblPointScore[[#This Row],[Name / Club]],tblSthn_Div1[Name / Club],1,FALSE)),IF(ISNA(VLOOKUP(tblPointScore[[#This Row],[Name / Club]],tblSthn_Div2[Name / Club],1,FALSE)),0,3),3)</f>
        <v>0</v>
      </c>
      <c r="X146" s="1">
        <f>SUM(tblPointScore[[#This Row],[Glbn Div 1]:[Sth H Pts]])</f>
        <v>0</v>
      </c>
      <c r="Y14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4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46" s="38" t="str">
        <f>IF(AND(tblPointScore[[#This Row],[Div 1 Pts]]&gt;0,tblPointScore[[#This Row],[Div 2 Pts]]&gt;0),"Y","N")</f>
        <v>N</v>
      </c>
      <c r="AB146" s="35" t="str">
        <f>IF(AND(tblPointScore[[#This Row],[Mac Div 1 A]]&gt;0,tblPointScore[[#This Row],[Mac Div 1 B]]&gt;0),"Y","N")</f>
        <v>N</v>
      </c>
      <c r="AC146" s="35" t="str">
        <f>IF(AND(tblPointScore[[#This Row],[Mac Div 2 A]]&gt;0,tblPointScore[[#This Row],[Mac Div 2 B]]&gt;0),"Y","N")</f>
        <v>N</v>
      </c>
      <c r="AD146" s="35" t="str">
        <f>IF(AND(tblPointScore[[#This Row],[Now Div 1 A]]&gt;0,tblPointScore[[#This Row],[Now Div 1 B]]&gt;0),"Y","N")</f>
        <v>N</v>
      </c>
      <c r="AE146" s="35" t="str">
        <f>IF(AND(tblPointScore[[#This Row],[Now Div 2 A]]&gt;0,tblPointScore[[#This Row],[Now Div 2 B]]&gt;0),"Y","N")</f>
        <v>N</v>
      </c>
      <c r="AF14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47" spans="1:32" hidden="1">
      <c r="A147" s="1">
        <f ca="1">CELL("row", A146)-1</f>
        <v>145</v>
      </c>
      <c r="B147" s="7" t="s">
        <v>378</v>
      </c>
      <c r="C147" s="7" t="s">
        <v>683</v>
      </c>
      <c r="D147" s="4" t="str">
        <f>CONCATENATE(tblPointScore[[#This Row],[Name]]," - ",tblPointScore[[#This Row],[Club]])</f>
        <v>Baxter John - SHCC</v>
      </c>
      <c r="E147" s="1">
        <f>IF(ISNA(VLOOKUP(tblPointScore[[#This Row],[Name / Club]],tblGlbn_Div1[[Name / Club]:[Points]],5,FALSE)),0,VLOOKUP(tblPointScore[[#This Row],[Name / Club]],tblGlbn_Div1[[Name / Club]:[Points]],5,FALSE))</f>
        <v>0</v>
      </c>
      <c r="F147" s="9">
        <f>IF(ISNA(VLOOKUP(tblPointScore[[#This Row],[Name / Club]],tblGlbn_Div2[[Name / Club]:[Points]],5,FALSE)),0,VLOOKUP(tblPointScore[[#This Row],[Name / Club]],tblGlbn_Div2[[Name / Club]:[Points]],5,FALSE))</f>
        <v>0</v>
      </c>
      <c r="G147" s="9">
        <f>IF(ISNA(VLOOKUP(tblPointScore[[#This Row],[Name / Club]],tblGlbn_Div1[Name / Club],1,FALSE)),IF(ISNA(VLOOKUP(tblPointScore[[#This Row],[Name / Club]],tblGlbn_Div2[Name / Club],1,FALSE)),0,3),3)</f>
        <v>0</v>
      </c>
      <c r="H147" s="1">
        <f>IF(ISNA(VLOOKUP(tblPointScore[[#This Row],[Name / Club]],tblIll_Div1[[Name / Club]:[Points]],5,FALSE)),0,VLOOKUP(tblPointScore[[#This Row],[Name / Club]],tblIll_Div1[[Name / Club]:[Points]],5,FALSE))</f>
        <v>0</v>
      </c>
      <c r="I147" s="1">
        <f>IF(ISNA(VLOOKUP(tblPointScore[[#This Row],[Name / Club]],tblIll_Div2[[Name / Club]:[Points]],5,FALSE)),0,VLOOKUP(tblPointScore[[#This Row],[Name / Club]],tblIll_Div2[[Name / Club]:[Points]],5,FALSE))</f>
        <v>0</v>
      </c>
      <c r="J147" s="1">
        <f>IF(ISNA(VLOOKUP(tblPointScore[[#This Row],[Name / Club]],tblIll_Div1[Name / Club],1,FALSE)),IF(ISNA(VLOOKUP(tblPointScore[[#This Row],[Name / Club]],tblIll_Div2[Name / Club],1,FALSE)),0,3),3)</f>
        <v>0</v>
      </c>
      <c r="K147" s="1">
        <f>IF(ISNA(VLOOKUP(tblPointScore[[#This Row],[Name / Club]],tblMac_Div1A[[Name / Club]:[Points]],5,FALSE)),0,VLOOKUP(tblPointScore[[#This Row],[Name / Club]],tblMac_Div1A[[Name / Club]:[Points]],5,FALSE))</f>
        <v>0</v>
      </c>
      <c r="L147" s="1">
        <f>IF(ISNA(VLOOKUP(tblPointScore[[#This Row],[Name / Club]],tblMac_Div1B[[Name / Club]:[Points]],5,FALSE)),0,VLOOKUP(tblPointScore[[#This Row],[Name / Club]],tblMac_Div1B[[Name / Club]:[Points]],5,FALSE))</f>
        <v>0</v>
      </c>
      <c r="M147" s="1">
        <f>IF(ISNA(VLOOKUP(tblPointScore[[#This Row],[Name / Club]],tblMac_Div2A[[Name / Club]:[Points]],5,FALSE)),0,VLOOKUP(tblPointScore[[#This Row],[Name / Club]],tblMac_Div2A[[Name / Club]:[Points]],5,FALSE))</f>
        <v>0</v>
      </c>
      <c r="N147" s="1">
        <f>IF(ISNA(VLOOKUP(tblPointScore[[#This Row],[Name / Club]],tblMac_Div2B[[Name / Club]:[Points]],5,FALSE)),0,VLOOKUP(tblPointScore[[#This Row],[Name / Club]],tblMac_Div2B[[Name / Club]:[Points]],5,FALSE))</f>
        <v>0</v>
      </c>
      <c r="O14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47" s="1">
        <f>IF(ISNA(VLOOKUP(tblPointScore[[#This Row],[Name / Club]],tblNow_Div1A[[Name / Club]:[Points]],5,FALSE)),0,VLOOKUP(tblPointScore[[#This Row],[Name / Club]],tblNow_Div1A[[Name / Club]:[Points]],5,FALSE))</f>
        <v>0</v>
      </c>
      <c r="Q147" s="1">
        <f>IF(ISNA(VLOOKUP(tblPointScore[[#This Row],[Name / Club]],tblNow_Div1B[[Name / Club]:[Points]],5,FALSE)),0,VLOOKUP(tblPointScore[[#This Row],[Name / Club]],tblNow_Div1B[[Name / Club]:[Points]],5,FALSE))</f>
        <v>0</v>
      </c>
      <c r="R147" s="1">
        <f>IF(ISNA(VLOOKUP(tblPointScore[[#This Row],[Name / Club]],tblNow_Div2A[[Name / Club]:[Points]],5,FALSE)),0,VLOOKUP(tblPointScore[[#This Row],[Name / Club]],tblNow_Div2A[[Name / Club]:[Points]],5,FALSE))</f>
        <v>0</v>
      </c>
      <c r="S147" s="1">
        <f>IF(ISNA(VLOOKUP(tblPointScore[[#This Row],[Name / Club]],tblNow_Div2B[[Name / Club]:[Points]],5,FALSE)),0,VLOOKUP(tblPointScore[[#This Row],[Name / Club]],tblNow_Div2B[[Name / Club]:[Points]],5,FALSE))</f>
        <v>0</v>
      </c>
      <c r="T14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47" s="1">
        <f>IF(ISNA(VLOOKUP(tblPointScore[[#This Row],[Name / Club]],tblSthn_Div1[[Name / Club]:[Points]],5,FALSE)),0,VLOOKUP(tblPointScore[[#This Row],[Name / Club]],tblSthn_Div1[[Name / Club]:[Points]],5,FALSE))</f>
        <v>0</v>
      </c>
      <c r="V147" s="1">
        <f>IF(ISNA(VLOOKUP(tblPointScore[[#This Row],[Name / Club]],tblSthn_Div2[[Name / Club]:[Points]],5,FALSE)),0,VLOOKUP(tblPointScore[[#This Row],[Name / Club]],tblSthn_Div2[[Name / Club]:[Points]],5,FALSE))</f>
        <v>0</v>
      </c>
      <c r="W147" s="1">
        <f>IF(ISNA(VLOOKUP(tblPointScore[[#This Row],[Name / Club]],tblSthn_Div1[Name / Club],1,FALSE)),IF(ISNA(VLOOKUP(tblPointScore[[#This Row],[Name / Club]],tblSthn_Div2[Name / Club],1,FALSE)),0,3),3)</f>
        <v>0</v>
      </c>
      <c r="X147" s="9">
        <f>SUM(tblPointScore[[#This Row],[Glbn Div 1]:[Sth H Pts]])</f>
        <v>0</v>
      </c>
      <c r="Y14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4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47" s="38" t="str">
        <f>IF(AND(tblPointScore[[#This Row],[Div 1 Pts]]&gt;0,tblPointScore[[#This Row],[Div 2 Pts]]&gt;0),"Y","N")</f>
        <v>N</v>
      </c>
      <c r="AB147" s="35" t="str">
        <f>IF(AND(tblPointScore[[#This Row],[Mac Div 1 A]]&gt;0,tblPointScore[[#This Row],[Mac Div 1 B]]&gt;0),"Y","N")</f>
        <v>N</v>
      </c>
      <c r="AC147" s="35" t="str">
        <f>IF(AND(tblPointScore[[#This Row],[Mac Div 2 A]]&gt;0,tblPointScore[[#This Row],[Mac Div 2 B]]&gt;0),"Y","N")</f>
        <v>N</v>
      </c>
      <c r="AD147" s="35" t="str">
        <f>IF(AND(tblPointScore[[#This Row],[Now Div 1 A]]&gt;0,tblPointScore[[#This Row],[Now Div 1 B]]&gt;0),"Y","N")</f>
        <v>N</v>
      </c>
      <c r="AE147" s="35" t="str">
        <f>IF(AND(tblPointScore[[#This Row],[Now Div 2 A]]&gt;0,tblPointScore[[#This Row],[Now Div 2 B]]&gt;0),"Y","N")</f>
        <v>N</v>
      </c>
      <c r="AF14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48" spans="1:32" hidden="1">
      <c r="A148" s="1">
        <f ca="1">CELL("row", A147)-1</f>
        <v>146</v>
      </c>
      <c r="B148" s="7" t="s">
        <v>106</v>
      </c>
      <c r="C148" s="7" t="s">
        <v>681</v>
      </c>
      <c r="D148" s="4" t="str">
        <f>CONCATENATE(tblPointScore[[#This Row],[Name]]," - ",tblPointScore[[#This Row],[Club]])</f>
        <v>Beard Barbara - GCC</v>
      </c>
      <c r="E148" s="1">
        <f>IF(ISNA(VLOOKUP(tblPointScore[[#This Row],[Name / Club]],tblGlbn_Div1[[Name / Club]:[Points]],5,FALSE)),0,VLOOKUP(tblPointScore[[#This Row],[Name / Club]],tblGlbn_Div1[[Name / Club]:[Points]],5,FALSE))</f>
        <v>0</v>
      </c>
      <c r="F148" s="1">
        <f>IF(ISNA(VLOOKUP(tblPointScore[[#This Row],[Name / Club]],tblGlbn_Div2[[Name / Club]:[Points]],5,FALSE)),0,VLOOKUP(tblPointScore[[#This Row],[Name / Club]],tblGlbn_Div2[[Name / Club]:[Points]],5,FALSE))</f>
        <v>0</v>
      </c>
      <c r="G148" s="1">
        <f>IF(ISNA(VLOOKUP(tblPointScore[[#This Row],[Name / Club]],tblGlbn_Div1[Name / Club],1,FALSE)),IF(ISNA(VLOOKUP(tblPointScore[[#This Row],[Name / Club]],tblGlbn_Div2[Name / Club],1,FALSE)),0,3),3)</f>
        <v>0</v>
      </c>
      <c r="H148" s="1">
        <f>IF(ISNA(VLOOKUP(tblPointScore[[#This Row],[Name / Club]],tblIll_Div1[[Name / Club]:[Points]],5,FALSE)),0,VLOOKUP(tblPointScore[[#This Row],[Name / Club]],tblIll_Div1[[Name / Club]:[Points]],5,FALSE))</f>
        <v>0</v>
      </c>
      <c r="I148" s="1">
        <f>IF(ISNA(VLOOKUP(tblPointScore[[#This Row],[Name / Club]],tblIll_Div2[[Name / Club]:[Points]],5,FALSE)),0,VLOOKUP(tblPointScore[[#This Row],[Name / Club]],tblIll_Div2[[Name / Club]:[Points]],5,FALSE))</f>
        <v>0</v>
      </c>
      <c r="J148" s="1">
        <f>IF(ISNA(VLOOKUP(tblPointScore[[#This Row],[Name / Club]],tblIll_Div1[Name / Club],1,FALSE)),IF(ISNA(VLOOKUP(tblPointScore[[#This Row],[Name / Club]],tblIll_Div2[Name / Club],1,FALSE)),0,3),3)</f>
        <v>0</v>
      </c>
      <c r="K148" s="1">
        <f>IF(ISNA(VLOOKUP(tblPointScore[[#This Row],[Name / Club]],tblMac_Div1A[[Name / Club]:[Points]],5,FALSE)),0,VLOOKUP(tblPointScore[[#This Row],[Name / Club]],tblMac_Div1A[[Name / Club]:[Points]],5,FALSE))</f>
        <v>0</v>
      </c>
      <c r="L148" s="1">
        <f>IF(ISNA(VLOOKUP(tblPointScore[[#This Row],[Name / Club]],tblMac_Div1B[[Name / Club]:[Points]],5,FALSE)),0,VLOOKUP(tblPointScore[[#This Row],[Name / Club]],tblMac_Div1B[[Name / Club]:[Points]],5,FALSE))</f>
        <v>0</v>
      </c>
      <c r="M148" s="1">
        <f>IF(ISNA(VLOOKUP(tblPointScore[[#This Row],[Name / Club]],tblMac_Div2A[[Name / Club]:[Points]],5,FALSE)),0,VLOOKUP(tblPointScore[[#This Row],[Name / Club]],tblMac_Div2A[[Name / Club]:[Points]],5,FALSE))</f>
        <v>0</v>
      </c>
      <c r="N148" s="1">
        <f>IF(ISNA(VLOOKUP(tblPointScore[[#This Row],[Name / Club]],tblMac_Div2B[[Name / Club]:[Points]],5,FALSE)),0,VLOOKUP(tblPointScore[[#This Row],[Name / Club]],tblMac_Div2B[[Name / Club]:[Points]],5,FALSE))</f>
        <v>0</v>
      </c>
      <c r="O14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48" s="1">
        <f>IF(ISNA(VLOOKUP(tblPointScore[[#This Row],[Name / Club]],tblNow_Div1A[[Name / Club]:[Points]],5,FALSE)),0,VLOOKUP(tblPointScore[[#This Row],[Name / Club]],tblNow_Div1A[[Name / Club]:[Points]],5,FALSE))</f>
        <v>0</v>
      </c>
      <c r="Q148" s="1">
        <f>IF(ISNA(VLOOKUP(tblPointScore[[#This Row],[Name / Club]],tblNow_Div1B[[Name / Club]:[Points]],5,FALSE)),0,VLOOKUP(tblPointScore[[#This Row],[Name / Club]],tblNow_Div1B[[Name / Club]:[Points]],5,FALSE))</f>
        <v>0</v>
      </c>
      <c r="R148" s="1">
        <f>IF(ISNA(VLOOKUP(tblPointScore[[#This Row],[Name / Club]],tblNow_Div2A[[Name / Club]:[Points]],5,FALSE)),0,VLOOKUP(tblPointScore[[#This Row],[Name / Club]],tblNow_Div2A[[Name / Club]:[Points]],5,FALSE))</f>
        <v>0</v>
      </c>
      <c r="S148" s="1">
        <f>IF(ISNA(VLOOKUP(tblPointScore[[#This Row],[Name / Club]],tblNow_Div2B[[Name / Club]:[Points]],5,FALSE)),0,VLOOKUP(tblPointScore[[#This Row],[Name / Club]],tblNow_Div2B[[Name / Club]:[Points]],5,FALSE))</f>
        <v>0</v>
      </c>
      <c r="T14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48" s="1">
        <f>IF(ISNA(VLOOKUP(tblPointScore[[#This Row],[Name / Club]],tblSthn_Div1[[Name / Club]:[Points]],5,FALSE)),0,VLOOKUP(tblPointScore[[#This Row],[Name / Club]],tblSthn_Div1[[Name / Club]:[Points]],5,FALSE))</f>
        <v>0</v>
      </c>
      <c r="V148" s="1">
        <f>IF(ISNA(VLOOKUP(tblPointScore[[#This Row],[Name / Club]],tblSthn_Div2[[Name / Club]:[Points]],5,FALSE)),0,VLOOKUP(tblPointScore[[#This Row],[Name / Club]],tblSthn_Div2[[Name / Club]:[Points]],5,FALSE))</f>
        <v>0</v>
      </c>
      <c r="W148" s="1">
        <f>IF(ISNA(VLOOKUP(tblPointScore[[#This Row],[Name / Club]],tblSthn_Div1[Name / Club],1,FALSE)),IF(ISNA(VLOOKUP(tblPointScore[[#This Row],[Name / Club]],tblSthn_Div2[Name / Club],1,FALSE)),0,3),3)</f>
        <v>0</v>
      </c>
      <c r="X148" s="1">
        <f>SUM(tblPointScore[[#This Row],[Glbn Div 1]:[Sth H Pts]])</f>
        <v>0</v>
      </c>
      <c r="Y14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4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48" s="38" t="str">
        <f>IF(AND(tblPointScore[[#This Row],[Div 1 Pts]]&gt;0,tblPointScore[[#This Row],[Div 2 Pts]]&gt;0),"Y","N")</f>
        <v>N</v>
      </c>
      <c r="AB148" s="35" t="str">
        <f>IF(AND(tblPointScore[[#This Row],[Mac Div 1 A]]&gt;0,tblPointScore[[#This Row],[Mac Div 1 B]]&gt;0),"Y","N")</f>
        <v>N</v>
      </c>
      <c r="AC148" s="35" t="str">
        <f>IF(AND(tblPointScore[[#This Row],[Mac Div 2 A]]&gt;0,tblPointScore[[#This Row],[Mac Div 2 B]]&gt;0),"Y","N")</f>
        <v>N</v>
      </c>
      <c r="AD148" s="35" t="str">
        <f>IF(AND(tblPointScore[[#This Row],[Now Div 1 A]]&gt;0,tblPointScore[[#This Row],[Now Div 1 B]]&gt;0),"Y","N")</f>
        <v>N</v>
      </c>
      <c r="AE148" s="35" t="str">
        <f>IF(AND(tblPointScore[[#This Row],[Now Div 2 A]]&gt;0,tblPointScore[[#This Row],[Now Div 2 B]]&gt;0),"Y","N")</f>
        <v>N</v>
      </c>
      <c r="AF14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49" spans="1:32" hidden="1">
      <c r="A149" s="1">
        <f ca="1">CELL("row", A148)-1</f>
        <v>147</v>
      </c>
      <c r="B149" s="7" t="s">
        <v>408</v>
      </c>
      <c r="C149" s="7" t="s">
        <v>683</v>
      </c>
      <c r="D149" s="4" t="str">
        <f>CONCATENATE(tblPointScore[[#This Row],[Name]]," - ",tblPointScore[[#This Row],[Club]])</f>
        <v>Beasley Justin - SHCC</v>
      </c>
      <c r="E149" s="1">
        <f>IF(ISNA(VLOOKUP(tblPointScore[[#This Row],[Name / Club]],tblGlbn_Div1[[Name / Club]:[Points]],5,FALSE)),0,VLOOKUP(tblPointScore[[#This Row],[Name / Club]],tblGlbn_Div1[[Name / Club]:[Points]],5,FALSE))</f>
        <v>0</v>
      </c>
      <c r="F149" s="9">
        <f>IF(ISNA(VLOOKUP(tblPointScore[[#This Row],[Name / Club]],tblGlbn_Div2[[Name / Club]:[Points]],5,FALSE)),0,VLOOKUP(tblPointScore[[#This Row],[Name / Club]],tblGlbn_Div2[[Name / Club]:[Points]],5,FALSE))</f>
        <v>0</v>
      </c>
      <c r="G149" s="9">
        <f>IF(ISNA(VLOOKUP(tblPointScore[[#This Row],[Name / Club]],tblGlbn_Div1[Name / Club],1,FALSE)),IF(ISNA(VLOOKUP(tblPointScore[[#This Row],[Name / Club]],tblGlbn_Div2[Name / Club],1,FALSE)),0,3),3)</f>
        <v>0</v>
      </c>
      <c r="H149" s="1">
        <f>IF(ISNA(VLOOKUP(tblPointScore[[#This Row],[Name / Club]],tblIll_Div1[[Name / Club]:[Points]],5,FALSE)),0,VLOOKUP(tblPointScore[[#This Row],[Name / Club]],tblIll_Div1[[Name / Club]:[Points]],5,FALSE))</f>
        <v>0</v>
      </c>
      <c r="I149" s="1">
        <f>IF(ISNA(VLOOKUP(tblPointScore[[#This Row],[Name / Club]],tblIll_Div2[[Name / Club]:[Points]],5,FALSE)),0,VLOOKUP(tblPointScore[[#This Row],[Name / Club]],tblIll_Div2[[Name / Club]:[Points]],5,FALSE))</f>
        <v>0</v>
      </c>
      <c r="J149" s="1">
        <f>IF(ISNA(VLOOKUP(tblPointScore[[#This Row],[Name / Club]],tblIll_Div1[Name / Club],1,FALSE)),IF(ISNA(VLOOKUP(tblPointScore[[#This Row],[Name / Club]],tblIll_Div2[Name / Club],1,FALSE)),0,3),3)</f>
        <v>0</v>
      </c>
      <c r="K149" s="1">
        <f>IF(ISNA(VLOOKUP(tblPointScore[[#This Row],[Name / Club]],tblMac_Div1A[[Name / Club]:[Points]],5,FALSE)),0,VLOOKUP(tblPointScore[[#This Row],[Name / Club]],tblMac_Div1A[[Name / Club]:[Points]],5,FALSE))</f>
        <v>0</v>
      </c>
      <c r="L149" s="1">
        <f>IF(ISNA(VLOOKUP(tblPointScore[[#This Row],[Name / Club]],tblMac_Div1B[[Name / Club]:[Points]],5,FALSE)),0,VLOOKUP(tblPointScore[[#This Row],[Name / Club]],tblMac_Div1B[[Name / Club]:[Points]],5,FALSE))</f>
        <v>0</v>
      </c>
      <c r="M149" s="1">
        <f>IF(ISNA(VLOOKUP(tblPointScore[[#This Row],[Name / Club]],tblMac_Div2A[[Name / Club]:[Points]],5,FALSE)),0,VLOOKUP(tblPointScore[[#This Row],[Name / Club]],tblMac_Div2A[[Name / Club]:[Points]],5,FALSE))</f>
        <v>0</v>
      </c>
      <c r="N149" s="1">
        <f>IF(ISNA(VLOOKUP(tblPointScore[[#This Row],[Name / Club]],tblMac_Div2B[[Name / Club]:[Points]],5,FALSE)),0,VLOOKUP(tblPointScore[[#This Row],[Name / Club]],tblMac_Div2B[[Name / Club]:[Points]],5,FALSE))</f>
        <v>0</v>
      </c>
      <c r="O14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49" s="1">
        <f>IF(ISNA(VLOOKUP(tblPointScore[[#This Row],[Name / Club]],tblNow_Div1A[[Name / Club]:[Points]],5,FALSE)),0,VLOOKUP(tblPointScore[[#This Row],[Name / Club]],tblNow_Div1A[[Name / Club]:[Points]],5,FALSE))</f>
        <v>0</v>
      </c>
      <c r="Q149" s="1">
        <f>IF(ISNA(VLOOKUP(tblPointScore[[#This Row],[Name / Club]],tblNow_Div1B[[Name / Club]:[Points]],5,FALSE)),0,VLOOKUP(tblPointScore[[#This Row],[Name / Club]],tblNow_Div1B[[Name / Club]:[Points]],5,FALSE))</f>
        <v>0</v>
      </c>
      <c r="R149" s="1">
        <f>IF(ISNA(VLOOKUP(tblPointScore[[#This Row],[Name / Club]],tblNow_Div2A[[Name / Club]:[Points]],5,FALSE)),0,VLOOKUP(tblPointScore[[#This Row],[Name / Club]],tblNow_Div2A[[Name / Club]:[Points]],5,FALSE))</f>
        <v>0</v>
      </c>
      <c r="S149" s="1">
        <f>IF(ISNA(VLOOKUP(tblPointScore[[#This Row],[Name / Club]],tblNow_Div2B[[Name / Club]:[Points]],5,FALSE)),0,VLOOKUP(tblPointScore[[#This Row],[Name / Club]],tblNow_Div2B[[Name / Club]:[Points]],5,FALSE))</f>
        <v>0</v>
      </c>
      <c r="T14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49" s="1">
        <f>IF(ISNA(VLOOKUP(tblPointScore[[#This Row],[Name / Club]],tblSthn_Div1[[Name / Club]:[Points]],5,FALSE)),0,VLOOKUP(tblPointScore[[#This Row],[Name / Club]],tblSthn_Div1[[Name / Club]:[Points]],5,FALSE))</f>
        <v>0</v>
      </c>
      <c r="V149" s="1">
        <f>IF(ISNA(VLOOKUP(tblPointScore[[#This Row],[Name / Club]],tblSthn_Div2[[Name / Club]:[Points]],5,FALSE)),0,VLOOKUP(tblPointScore[[#This Row],[Name / Club]],tblSthn_Div2[[Name / Club]:[Points]],5,FALSE))</f>
        <v>0</v>
      </c>
      <c r="W149" s="1">
        <f>IF(ISNA(VLOOKUP(tblPointScore[[#This Row],[Name / Club]],tblSthn_Div1[Name / Club],1,FALSE)),IF(ISNA(VLOOKUP(tblPointScore[[#This Row],[Name / Club]],tblSthn_Div2[Name / Club],1,FALSE)),0,3),3)</f>
        <v>0</v>
      </c>
      <c r="X149" s="9">
        <f>SUM(tblPointScore[[#This Row],[Glbn Div 1]:[Sth H Pts]])</f>
        <v>0</v>
      </c>
      <c r="Y14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4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49" s="38" t="str">
        <f>IF(AND(tblPointScore[[#This Row],[Div 1 Pts]]&gt;0,tblPointScore[[#This Row],[Div 2 Pts]]&gt;0),"Y","N")</f>
        <v>N</v>
      </c>
      <c r="AB149" s="35" t="str">
        <f>IF(AND(tblPointScore[[#This Row],[Mac Div 1 A]]&gt;0,tblPointScore[[#This Row],[Mac Div 1 B]]&gt;0),"Y","N")</f>
        <v>N</v>
      </c>
      <c r="AC149" s="35" t="str">
        <f>IF(AND(tblPointScore[[#This Row],[Mac Div 2 A]]&gt;0,tblPointScore[[#This Row],[Mac Div 2 B]]&gt;0),"Y","N")</f>
        <v>N</v>
      </c>
      <c r="AD149" s="35" t="str">
        <f>IF(AND(tblPointScore[[#This Row],[Now Div 1 A]]&gt;0,tblPointScore[[#This Row],[Now Div 1 B]]&gt;0),"Y","N")</f>
        <v>N</v>
      </c>
      <c r="AE149" s="35" t="str">
        <f>IF(AND(tblPointScore[[#This Row],[Now Div 2 A]]&gt;0,tblPointScore[[#This Row],[Now Div 2 B]]&gt;0),"Y","N")</f>
        <v>N</v>
      </c>
      <c r="AF14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50" spans="1:32" hidden="1">
      <c r="A150" s="1">
        <f ca="1">CELL("row", A149)-1</f>
        <v>148</v>
      </c>
      <c r="B150" s="7" t="s">
        <v>349</v>
      </c>
      <c r="C150" s="7" t="s">
        <v>685</v>
      </c>
      <c r="D150" s="4" t="str">
        <f>CONCATENATE(tblPointScore[[#This Row],[Name]]," - ",tblPointScore[[#This Row],[Club]])</f>
        <v>Bell Eamonn - ICC</v>
      </c>
      <c r="E150" s="1">
        <f>IF(ISNA(VLOOKUP(tblPointScore[[#This Row],[Name / Club]],tblGlbn_Div1[[Name / Club]:[Points]],5,FALSE)),0,VLOOKUP(tblPointScore[[#This Row],[Name / Club]],tblGlbn_Div1[[Name / Club]:[Points]],5,FALSE))</f>
        <v>0</v>
      </c>
      <c r="F150" s="9">
        <f>IF(ISNA(VLOOKUP(tblPointScore[[#This Row],[Name / Club]],tblGlbn_Div2[[Name / Club]:[Points]],5,FALSE)),0,VLOOKUP(tblPointScore[[#This Row],[Name / Club]],tblGlbn_Div2[[Name / Club]:[Points]],5,FALSE))</f>
        <v>0</v>
      </c>
      <c r="G150" s="9">
        <f>IF(ISNA(VLOOKUP(tblPointScore[[#This Row],[Name / Club]],tblGlbn_Div1[Name / Club],1,FALSE)),IF(ISNA(VLOOKUP(tblPointScore[[#This Row],[Name / Club]],tblGlbn_Div2[Name / Club],1,FALSE)),0,3),3)</f>
        <v>0</v>
      </c>
      <c r="H150" s="1">
        <f>IF(ISNA(VLOOKUP(tblPointScore[[#This Row],[Name / Club]],tblIll_Div1[[Name / Club]:[Points]],5,FALSE)),0,VLOOKUP(tblPointScore[[#This Row],[Name / Club]],tblIll_Div1[[Name / Club]:[Points]],5,FALSE))</f>
        <v>0</v>
      </c>
      <c r="I150" s="1">
        <f>IF(ISNA(VLOOKUP(tblPointScore[[#This Row],[Name / Club]],tblIll_Div2[[Name / Club]:[Points]],5,FALSE)),0,VLOOKUP(tblPointScore[[#This Row],[Name / Club]],tblIll_Div2[[Name / Club]:[Points]],5,FALSE))</f>
        <v>0</v>
      </c>
      <c r="J150" s="1">
        <f>IF(ISNA(VLOOKUP(tblPointScore[[#This Row],[Name / Club]],tblIll_Div1[Name / Club],1,FALSE)),IF(ISNA(VLOOKUP(tblPointScore[[#This Row],[Name / Club]],tblIll_Div2[Name / Club],1,FALSE)),0,3),3)</f>
        <v>0</v>
      </c>
      <c r="K150" s="1">
        <f>IF(ISNA(VLOOKUP(tblPointScore[[#This Row],[Name / Club]],tblMac_Div1A[[Name / Club]:[Points]],5,FALSE)),0,VLOOKUP(tblPointScore[[#This Row],[Name / Club]],tblMac_Div1A[[Name / Club]:[Points]],5,FALSE))</f>
        <v>0</v>
      </c>
      <c r="L150" s="1">
        <f>IF(ISNA(VLOOKUP(tblPointScore[[#This Row],[Name / Club]],tblMac_Div1B[[Name / Club]:[Points]],5,FALSE)),0,VLOOKUP(tblPointScore[[#This Row],[Name / Club]],tblMac_Div1B[[Name / Club]:[Points]],5,FALSE))</f>
        <v>0</v>
      </c>
      <c r="M150" s="1">
        <f>IF(ISNA(VLOOKUP(tblPointScore[[#This Row],[Name / Club]],tblMac_Div2A[[Name / Club]:[Points]],5,FALSE)),0,VLOOKUP(tblPointScore[[#This Row],[Name / Club]],tblMac_Div2A[[Name / Club]:[Points]],5,FALSE))</f>
        <v>0</v>
      </c>
      <c r="N150" s="1">
        <f>IF(ISNA(VLOOKUP(tblPointScore[[#This Row],[Name / Club]],tblMac_Div2B[[Name / Club]:[Points]],5,FALSE)),0,VLOOKUP(tblPointScore[[#This Row],[Name / Club]],tblMac_Div2B[[Name / Club]:[Points]],5,FALSE))</f>
        <v>0</v>
      </c>
      <c r="O15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50" s="1">
        <f>IF(ISNA(VLOOKUP(tblPointScore[[#This Row],[Name / Club]],tblNow_Div1A[[Name / Club]:[Points]],5,FALSE)),0,VLOOKUP(tblPointScore[[#This Row],[Name / Club]],tblNow_Div1A[[Name / Club]:[Points]],5,FALSE))</f>
        <v>0</v>
      </c>
      <c r="Q150" s="1">
        <f>IF(ISNA(VLOOKUP(tblPointScore[[#This Row],[Name / Club]],tblNow_Div1B[[Name / Club]:[Points]],5,FALSE)),0,VLOOKUP(tblPointScore[[#This Row],[Name / Club]],tblNow_Div1B[[Name / Club]:[Points]],5,FALSE))</f>
        <v>0</v>
      </c>
      <c r="R150" s="1">
        <f>IF(ISNA(VLOOKUP(tblPointScore[[#This Row],[Name / Club]],tblNow_Div2A[[Name / Club]:[Points]],5,FALSE)),0,VLOOKUP(tblPointScore[[#This Row],[Name / Club]],tblNow_Div2A[[Name / Club]:[Points]],5,FALSE))</f>
        <v>0</v>
      </c>
      <c r="S150" s="1">
        <f>IF(ISNA(VLOOKUP(tblPointScore[[#This Row],[Name / Club]],tblNow_Div2B[[Name / Club]:[Points]],5,FALSE)),0,VLOOKUP(tblPointScore[[#This Row],[Name / Club]],tblNow_Div2B[[Name / Club]:[Points]],5,FALSE))</f>
        <v>0</v>
      </c>
      <c r="T15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50" s="1">
        <f>IF(ISNA(VLOOKUP(tblPointScore[[#This Row],[Name / Club]],tblSthn_Div1[[Name / Club]:[Points]],5,FALSE)),0,VLOOKUP(tblPointScore[[#This Row],[Name / Club]],tblSthn_Div1[[Name / Club]:[Points]],5,FALSE))</f>
        <v>0</v>
      </c>
      <c r="V150" s="1">
        <f>IF(ISNA(VLOOKUP(tblPointScore[[#This Row],[Name / Club]],tblSthn_Div2[[Name / Club]:[Points]],5,FALSE)),0,VLOOKUP(tblPointScore[[#This Row],[Name / Club]],tblSthn_Div2[[Name / Club]:[Points]],5,FALSE))</f>
        <v>0</v>
      </c>
      <c r="W150" s="1">
        <f>IF(ISNA(VLOOKUP(tblPointScore[[#This Row],[Name / Club]],tblSthn_Div1[Name / Club],1,FALSE)),IF(ISNA(VLOOKUP(tblPointScore[[#This Row],[Name / Club]],tblSthn_Div2[Name / Club],1,FALSE)),0,3),3)</f>
        <v>0</v>
      </c>
      <c r="X150" s="9">
        <f>SUM(tblPointScore[[#This Row],[Glbn Div 1]:[Sth H Pts]])</f>
        <v>0</v>
      </c>
      <c r="Y15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5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50" s="38" t="str">
        <f>IF(AND(tblPointScore[[#This Row],[Div 1 Pts]]&gt;0,tblPointScore[[#This Row],[Div 2 Pts]]&gt;0),"Y","N")</f>
        <v>N</v>
      </c>
      <c r="AB150" s="35" t="str">
        <f>IF(AND(tblPointScore[[#This Row],[Mac Div 1 A]]&gt;0,tblPointScore[[#This Row],[Mac Div 1 B]]&gt;0),"Y","N")</f>
        <v>N</v>
      </c>
      <c r="AC150" s="35" t="str">
        <f>IF(AND(tblPointScore[[#This Row],[Mac Div 2 A]]&gt;0,tblPointScore[[#This Row],[Mac Div 2 B]]&gt;0),"Y","N")</f>
        <v>N</v>
      </c>
      <c r="AD150" s="35" t="str">
        <f>IF(AND(tblPointScore[[#This Row],[Now Div 1 A]]&gt;0,tblPointScore[[#This Row],[Now Div 1 B]]&gt;0),"Y","N")</f>
        <v>N</v>
      </c>
      <c r="AE150" s="35" t="str">
        <f>IF(AND(tblPointScore[[#This Row],[Now Div 2 A]]&gt;0,tblPointScore[[#This Row],[Now Div 2 B]]&gt;0),"Y","N")</f>
        <v>N</v>
      </c>
      <c r="AF15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51" spans="1:32" hidden="1">
      <c r="A151" s="1">
        <f ca="1">CELL("row", A150)-1</f>
        <v>149</v>
      </c>
      <c r="B151" s="7" t="s">
        <v>409</v>
      </c>
      <c r="C151" s="7" t="s">
        <v>685</v>
      </c>
      <c r="D151" s="4" t="str">
        <f>CONCATENATE(tblPointScore[[#This Row],[Name]]," - ",tblPointScore[[#This Row],[Club]])</f>
        <v>Bennett Keith - ICC</v>
      </c>
      <c r="E151" s="1">
        <f>IF(ISNA(VLOOKUP(tblPointScore[[#This Row],[Name / Club]],tblGlbn_Div1[[Name / Club]:[Points]],5,FALSE)),0,VLOOKUP(tblPointScore[[#This Row],[Name / Club]],tblGlbn_Div1[[Name / Club]:[Points]],5,FALSE))</f>
        <v>0</v>
      </c>
      <c r="F151" s="9">
        <f>IF(ISNA(VLOOKUP(tblPointScore[[#This Row],[Name / Club]],tblGlbn_Div2[[Name / Club]:[Points]],5,FALSE)),0,VLOOKUP(tblPointScore[[#This Row],[Name / Club]],tblGlbn_Div2[[Name / Club]:[Points]],5,FALSE))</f>
        <v>0</v>
      </c>
      <c r="G151" s="9">
        <f>IF(ISNA(VLOOKUP(tblPointScore[[#This Row],[Name / Club]],tblGlbn_Div1[Name / Club],1,FALSE)),IF(ISNA(VLOOKUP(tblPointScore[[#This Row],[Name / Club]],tblGlbn_Div2[Name / Club],1,FALSE)),0,3),3)</f>
        <v>0</v>
      </c>
      <c r="H151" s="1">
        <f>IF(ISNA(VLOOKUP(tblPointScore[[#This Row],[Name / Club]],tblIll_Div1[[Name / Club]:[Points]],5,FALSE)),0,VLOOKUP(tblPointScore[[#This Row],[Name / Club]],tblIll_Div1[[Name / Club]:[Points]],5,FALSE))</f>
        <v>0</v>
      </c>
      <c r="I151" s="1">
        <f>IF(ISNA(VLOOKUP(tblPointScore[[#This Row],[Name / Club]],tblIll_Div2[[Name / Club]:[Points]],5,FALSE)),0,VLOOKUP(tblPointScore[[#This Row],[Name / Club]],tblIll_Div2[[Name / Club]:[Points]],5,FALSE))</f>
        <v>0</v>
      </c>
      <c r="J151" s="1">
        <f>IF(ISNA(VLOOKUP(tblPointScore[[#This Row],[Name / Club]],tblIll_Div1[Name / Club],1,FALSE)),IF(ISNA(VLOOKUP(tblPointScore[[#This Row],[Name / Club]],tblIll_Div2[Name / Club],1,FALSE)),0,3),3)</f>
        <v>0</v>
      </c>
      <c r="K151" s="1">
        <f>IF(ISNA(VLOOKUP(tblPointScore[[#This Row],[Name / Club]],tblMac_Div1A[[Name / Club]:[Points]],5,FALSE)),0,VLOOKUP(tblPointScore[[#This Row],[Name / Club]],tblMac_Div1A[[Name / Club]:[Points]],5,FALSE))</f>
        <v>0</v>
      </c>
      <c r="L151" s="1">
        <f>IF(ISNA(VLOOKUP(tblPointScore[[#This Row],[Name / Club]],tblMac_Div1B[[Name / Club]:[Points]],5,FALSE)),0,VLOOKUP(tblPointScore[[#This Row],[Name / Club]],tblMac_Div1B[[Name / Club]:[Points]],5,FALSE))</f>
        <v>0</v>
      </c>
      <c r="M151" s="1">
        <f>IF(ISNA(VLOOKUP(tblPointScore[[#This Row],[Name / Club]],tblMac_Div2A[[Name / Club]:[Points]],5,FALSE)),0,VLOOKUP(tblPointScore[[#This Row],[Name / Club]],tblMac_Div2A[[Name / Club]:[Points]],5,FALSE))</f>
        <v>0</v>
      </c>
      <c r="N151" s="1">
        <f>IF(ISNA(VLOOKUP(tblPointScore[[#This Row],[Name / Club]],tblMac_Div2B[[Name / Club]:[Points]],5,FALSE)),0,VLOOKUP(tblPointScore[[#This Row],[Name / Club]],tblMac_Div2B[[Name / Club]:[Points]],5,FALSE))</f>
        <v>0</v>
      </c>
      <c r="O15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51" s="1">
        <f>IF(ISNA(VLOOKUP(tblPointScore[[#This Row],[Name / Club]],tblNow_Div1A[[Name / Club]:[Points]],5,FALSE)),0,VLOOKUP(tblPointScore[[#This Row],[Name / Club]],tblNow_Div1A[[Name / Club]:[Points]],5,FALSE))</f>
        <v>0</v>
      </c>
      <c r="Q151" s="1">
        <f>IF(ISNA(VLOOKUP(tblPointScore[[#This Row],[Name / Club]],tblNow_Div1B[[Name / Club]:[Points]],5,FALSE)),0,VLOOKUP(tblPointScore[[#This Row],[Name / Club]],tblNow_Div1B[[Name / Club]:[Points]],5,FALSE))</f>
        <v>0</v>
      </c>
      <c r="R151" s="1">
        <f>IF(ISNA(VLOOKUP(tblPointScore[[#This Row],[Name / Club]],tblNow_Div2A[[Name / Club]:[Points]],5,FALSE)),0,VLOOKUP(tblPointScore[[#This Row],[Name / Club]],tblNow_Div2A[[Name / Club]:[Points]],5,FALSE))</f>
        <v>0</v>
      </c>
      <c r="S151" s="1">
        <f>IF(ISNA(VLOOKUP(tblPointScore[[#This Row],[Name / Club]],tblNow_Div2B[[Name / Club]:[Points]],5,FALSE)),0,VLOOKUP(tblPointScore[[#This Row],[Name / Club]],tblNow_Div2B[[Name / Club]:[Points]],5,FALSE))</f>
        <v>0</v>
      </c>
      <c r="T15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51" s="1">
        <f>IF(ISNA(VLOOKUP(tblPointScore[[#This Row],[Name / Club]],tblSthn_Div1[[Name / Club]:[Points]],5,FALSE)),0,VLOOKUP(tblPointScore[[#This Row],[Name / Club]],tblSthn_Div1[[Name / Club]:[Points]],5,FALSE))</f>
        <v>0</v>
      </c>
      <c r="V151" s="1">
        <f>IF(ISNA(VLOOKUP(tblPointScore[[#This Row],[Name / Club]],tblSthn_Div2[[Name / Club]:[Points]],5,FALSE)),0,VLOOKUP(tblPointScore[[#This Row],[Name / Club]],tblSthn_Div2[[Name / Club]:[Points]],5,FALSE))</f>
        <v>0</v>
      </c>
      <c r="W151" s="1">
        <f>IF(ISNA(VLOOKUP(tblPointScore[[#This Row],[Name / Club]],tblSthn_Div1[Name / Club],1,FALSE)),IF(ISNA(VLOOKUP(tblPointScore[[#This Row],[Name / Club]],tblSthn_Div2[Name / Club],1,FALSE)),0,3),3)</f>
        <v>0</v>
      </c>
      <c r="X151" s="9">
        <f>SUM(tblPointScore[[#This Row],[Glbn Div 1]:[Sth H Pts]])</f>
        <v>0</v>
      </c>
      <c r="Y15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5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51" s="38" t="str">
        <f>IF(AND(tblPointScore[[#This Row],[Div 1 Pts]]&gt;0,tblPointScore[[#This Row],[Div 2 Pts]]&gt;0),"Y","N")</f>
        <v>N</v>
      </c>
      <c r="AB151" s="35" t="str">
        <f>IF(AND(tblPointScore[[#This Row],[Mac Div 1 A]]&gt;0,tblPointScore[[#This Row],[Mac Div 1 B]]&gt;0),"Y","N")</f>
        <v>N</v>
      </c>
      <c r="AC151" s="35" t="str">
        <f>IF(AND(tblPointScore[[#This Row],[Mac Div 2 A]]&gt;0,tblPointScore[[#This Row],[Mac Div 2 B]]&gt;0),"Y","N")</f>
        <v>N</v>
      </c>
      <c r="AD151" s="35" t="str">
        <f>IF(AND(tblPointScore[[#This Row],[Now Div 1 A]]&gt;0,tblPointScore[[#This Row],[Now Div 1 B]]&gt;0),"Y","N")</f>
        <v>N</v>
      </c>
      <c r="AE151" s="35" t="str">
        <f>IF(AND(tblPointScore[[#This Row],[Now Div 2 A]]&gt;0,tblPointScore[[#This Row],[Now Div 2 B]]&gt;0),"Y","N")</f>
        <v>N</v>
      </c>
      <c r="AF15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52" spans="1:32" hidden="1">
      <c r="A152" s="1">
        <f ca="1">CELL("row", A151)-1</f>
        <v>150</v>
      </c>
      <c r="B152" s="7" t="s">
        <v>107</v>
      </c>
      <c r="C152" s="7" t="s">
        <v>685</v>
      </c>
      <c r="D152" s="4" t="str">
        <f>CONCATENATE(tblPointScore[[#This Row],[Name]]," - ",tblPointScore[[#This Row],[Club]])</f>
        <v>Bennett Kirsten - ICC</v>
      </c>
      <c r="E152" s="1">
        <f>IF(ISNA(VLOOKUP(tblPointScore[[#This Row],[Name / Club]],tblGlbn_Div1[[Name / Club]:[Points]],5,FALSE)),0,VLOOKUP(tblPointScore[[#This Row],[Name / Club]],tblGlbn_Div1[[Name / Club]:[Points]],5,FALSE))</f>
        <v>0</v>
      </c>
      <c r="F152" s="1">
        <f>IF(ISNA(VLOOKUP(tblPointScore[[#This Row],[Name / Club]],tblGlbn_Div2[[Name / Club]:[Points]],5,FALSE)),0,VLOOKUP(tblPointScore[[#This Row],[Name / Club]],tblGlbn_Div2[[Name / Club]:[Points]],5,FALSE))</f>
        <v>0</v>
      </c>
      <c r="G152" s="1">
        <f>IF(ISNA(VLOOKUP(tblPointScore[[#This Row],[Name / Club]],tblGlbn_Div1[Name / Club],1,FALSE)),IF(ISNA(VLOOKUP(tblPointScore[[#This Row],[Name / Club]],tblGlbn_Div2[Name / Club],1,FALSE)),0,3),3)</f>
        <v>0</v>
      </c>
      <c r="H152" s="1">
        <f>IF(ISNA(VLOOKUP(tblPointScore[[#This Row],[Name / Club]],tblIll_Div1[[Name / Club]:[Points]],5,FALSE)),0,VLOOKUP(tblPointScore[[#This Row],[Name / Club]],tblIll_Div1[[Name / Club]:[Points]],5,FALSE))</f>
        <v>0</v>
      </c>
      <c r="I152" s="1">
        <f>IF(ISNA(VLOOKUP(tblPointScore[[#This Row],[Name / Club]],tblIll_Div2[[Name / Club]:[Points]],5,FALSE)),0,VLOOKUP(tblPointScore[[#This Row],[Name / Club]],tblIll_Div2[[Name / Club]:[Points]],5,FALSE))</f>
        <v>0</v>
      </c>
      <c r="J152" s="1">
        <f>IF(ISNA(VLOOKUP(tblPointScore[[#This Row],[Name / Club]],tblIll_Div1[Name / Club],1,FALSE)),IF(ISNA(VLOOKUP(tblPointScore[[#This Row],[Name / Club]],tblIll_Div2[Name / Club],1,FALSE)),0,3),3)</f>
        <v>0</v>
      </c>
      <c r="K152" s="1">
        <f>IF(ISNA(VLOOKUP(tblPointScore[[#This Row],[Name / Club]],tblMac_Div1A[[Name / Club]:[Points]],5,FALSE)),0,VLOOKUP(tblPointScore[[#This Row],[Name / Club]],tblMac_Div1A[[Name / Club]:[Points]],5,FALSE))</f>
        <v>0</v>
      </c>
      <c r="L152" s="1">
        <f>IF(ISNA(VLOOKUP(tblPointScore[[#This Row],[Name / Club]],tblMac_Div1B[[Name / Club]:[Points]],5,FALSE)),0,VLOOKUP(tblPointScore[[#This Row],[Name / Club]],tblMac_Div1B[[Name / Club]:[Points]],5,FALSE))</f>
        <v>0</v>
      </c>
      <c r="M152" s="1">
        <f>IF(ISNA(VLOOKUP(tblPointScore[[#This Row],[Name / Club]],tblMac_Div2A[[Name / Club]:[Points]],5,FALSE)),0,VLOOKUP(tblPointScore[[#This Row],[Name / Club]],tblMac_Div2A[[Name / Club]:[Points]],5,FALSE))</f>
        <v>0</v>
      </c>
      <c r="N152" s="1">
        <f>IF(ISNA(VLOOKUP(tblPointScore[[#This Row],[Name / Club]],tblMac_Div2B[[Name / Club]:[Points]],5,FALSE)),0,VLOOKUP(tblPointScore[[#This Row],[Name / Club]],tblMac_Div2B[[Name / Club]:[Points]],5,FALSE))</f>
        <v>0</v>
      </c>
      <c r="O15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52" s="1">
        <f>IF(ISNA(VLOOKUP(tblPointScore[[#This Row],[Name / Club]],tblNow_Div1A[[Name / Club]:[Points]],5,FALSE)),0,VLOOKUP(tblPointScore[[#This Row],[Name / Club]],tblNow_Div1A[[Name / Club]:[Points]],5,FALSE))</f>
        <v>0</v>
      </c>
      <c r="Q152" s="1">
        <f>IF(ISNA(VLOOKUP(tblPointScore[[#This Row],[Name / Club]],tblNow_Div1B[[Name / Club]:[Points]],5,FALSE)),0,VLOOKUP(tblPointScore[[#This Row],[Name / Club]],tblNow_Div1B[[Name / Club]:[Points]],5,FALSE))</f>
        <v>0</v>
      </c>
      <c r="R152" s="1">
        <f>IF(ISNA(VLOOKUP(tblPointScore[[#This Row],[Name / Club]],tblNow_Div2A[[Name / Club]:[Points]],5,FALSE)),0,VLOOKUP(tblPointScore[[#This Row],[Name / Club]],tblNow_Div2A[[Name / Club]:[Points]],5,FALSE))</f>
        <v>0</v>
      </c>
      <c r="S152" s="1">
        <f>IF(ISNA(VLOOKUP(tblPointScore[[#This Row],[Name / Club]],tblNow_Div2B[[Name / Club]:[Points]],5,FALSE)),0,VLOOKUP(tblPointScore[[#This Row],[Name / Club]],tblNow_Div2B[[Name / Club]:[Points]],5,FALSE))</f>
        <v>0</v>
      </c>
      <c r="T15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52" s="1">
        <f>IF(ISNA(VLOOKUP(tblPointScore[[#This Row],[Name / Club]],tblSthn_Div1[[Name / Club]:[Points]],5,FALSE)),0,VLOOKUP(tblPointScore[[#This Row],[Name / Club]],tblSthn_Div1[[Name / Club]:[Points]],5,FALSE))</f>
        <v>0</v>
      </c>
      <c r="V152" s="1">
        <f>IF(ISNA(VLOOKUP(tblPointScore[[#This Row],[Name / Club]],tblSthn_Div2[[Name / Club]:[Points]],5,FALSE)),0,VLOOKUP(tblPointScore[[#This Row],[Name / Club]],tblSthn_Div2[[Name / Club]:[Points]],5,FALSE))</f>
        <v>0</v>
      </c>
      <c r="W152" s="1">
        <f>IF(ISNA(VLOOKUP(tblPointScore[[#This Row],[Name / Club]],tblSthn_Div1[Name / Club],1,FALSE)),IF(ISNA(VLOOKUP(tblPointScore[[#This Row],[Name / Club]],tblSthn_Div2[Name / Club],1,FALSE)),0,3),3)</f>
        <v>0</v>
      </c>
      <c r="X152" s="1">
        <f>SUM(tblPointScore[[#This Row],[Glbn Div 1]:[Sth H Pts]])</f>
        <v>0</v>
      </c>
      <c r="Y15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5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52" s="38" t="str">
        <f>IF(AND(tblPointScore[[#This Row],[Div 1 Pts]]&gt;0,tblPointScore[[#This Row],[Div 2 Pts]]&gt;0),"Y","N")</f>
        <v>N</v>
      </c>
      <c r="AB152" s="35" t="str">
        <f>IF(AND(tblPointScore[[#This Row],[Mac Div 1 A]]&gt;0,tblPointScore[[#This Row],[Mac Div 1 B]]&gt;0),"Y","N")</f>
        <v>N</v>
      </c>
      <c r="AC152" s="35" t="str">
        <f>IF(AND(tblPointScore[[#This Row],[Mac Div 2 A]]&gt;0,tblPointScore[[#This Row],[Mac Div 2 B]]&gt;0),"Y","N")</f>
        <v>N</v>
      </c>
      <c r="AD152" s="35" t="str">
        <f>IF(AND(tblPointScore[[#This Row],[Now Div 1 A]]&gt;0,tblPointScore[[#This Row],[Now Div 1 B]]&gt;0),"Y","N")</f>
        <v>N</v>
      </c>
      <c r="AE152" s="35" t="str">
        <f>IF(AND(tblPointScore[[#This Row],[Now Div 2 A]]&gt;0,tblPointScore[[#This Row],[Now Div 2 B]]&gt;0),"Y","N")</f>
        <v>N</v>
      </c>
      <c r="AF15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53" spans="1:32" hidden="1">
      <c r="A153" s="1">
        <f ca="1">CELL("row", A152)-1</f>
        <v>151</v>
      </c>
      <c r="B153" s="7" t="s">
        <v>108</v>
      </c>
      <c r="C153" s="7" t="s">
        <v>683</v>
      </c>
      <c r="D153" s="4" t="str">
        <f>CONCATENATE(tblPointScore[[#This Row],[Name]]," - ",tblPointScore[[#This Row],[Club]])</f>
        <v>Benson Jen - SHCC</v>
      </c>
      <c r="E153" s="1">
        <f>IF(ISNA(VLOOKUP(tblPointScore[[#This Row],[Name / Club]],tblGlbn_Div1[[Name / Club]:[Points]],5,FALSE)),0,VLOOKUP(tblPointScore[[#This Row],[Name / Club]],tblGlbn_Div1[[Name / Club]:[Points]],5,FALSE))</f>
        <v>0</v>
      </c>
      <c r="F153" s="1">
        <f>IF(ISNA(VLOOKUP(tblPointScore[[#This Row],[Name / Club]],tblGlbn_Div2[[Name / Club]:[Points]],5,FALSE)),0,VLOOKUP(tblPointScore[[#This Row],[Name / Club]],tblGlbn_Div2[[Name / Club]:[Points]],5,FALSE))</f>
        <v>0</v>
      </c>
      <c r="G153" s="1">
        <f>IF(ISNA(VLOOKUP(tblPointScore[[#This Row],[Name / Club]],tblGlbn_Div1[Name / Club],1,FALSE)),IF(ISNA(VLOOKUP(tblPointScore[[#This Row],[Name / Club]],tblGlbn_Div2[Name / Club],1,FALSE)),0,3),3)</f>
        <v>0</v>
      </c>
      <c r="H153" s="1">
        <f>IF(ISNA(VLOOKUP(tblPointScore[[#This Row],[Name / Club]],tblIll_Div1[[Name / Club]:[Points]],5,FALSE)),0,VLOOKUP(tblPointScore[[#This Row],[Name / Club]],tblIll_Div1[[Name / Club]:[Points]],5,FALSE))</f>
        <v>0</v>
      </c>
      <c r="I153" s="1">
        <f>IF(ISNA(VLOOKUP(tblPointScore[[#This Row],[Name / Club]],tblIll_Div2[[Name / Club]:[Points]],5,FALSE)),0,VLOOKUP(tblPointScore[[#This Row],[Name / Club]],tblIll_Div2[[Name / Club]:[Points]],5,FALSE))</f>
        <v>0</v>
      </c>
      <c r="J153" s="1">
        <f>IF(ISNA(VLOOKUP(tblPointScore[[#This Row],[Name / Club]],tblIll_Div1[Name / Club],1,FALSE)),IF(ISNA(VLOOKUP(tblPointScore[[#This Row],[Name / Club]],tblIll_Div2[Name / Club],1,FALSE)),0,3),3)</f>
        <v>0</v>
      </c>
      <c r="K153" s="1">
        <f>IF(ISNA(VLOOKUP(tblPointScore[[#This Row],[Name / Club]],tblMac_Div1A[[Name / Club]:[Points]],5,FALSE)),0,VLOOKUP(tblPointScore[[#This Row],[Name / Club]],tblMac_Div1A[[Name / Club]:[Points]],5,FALSE))</f>
        <v>0</v>
      </c>
      <c r="L153" s="1">
        <f>IF(ISNA(VLOOKUP(tblPointScore[[#This Row],[Name / Club]],tblMac_Div1B[[Name / Club]:[Points]],5,FALSE)),0,VLOOKUP(tblPointScore[[#This Row],[Name / Club]],tblMac_Div1B[[Name / Club]:[Points]],5,FALSE))</f>
        <v>0</v>
      </c>
      <c r="M153" s="1">
        <f>IF(ISNA(VLOOKUP(tblPointScore[[#This Row],[Name / Club]],tblMac_Div2A[[Name / Club]:[Points]],5,FALSE)),0,VLOOKUP(tblPointScore[[#This Row],[Name / Club]],tblMac_Div2A[[Name / Club]:[Points]],5,FALSE))</f>
        <v>0</v>
      </c>
      <c r="N153" s="1">
        <f>IF(ISNA(VLOOKUP(tblPointScore[[#This Row],[Name / Club]],tblMac_Div2B[[Name / Club]:[Points]],5,FALSE)),0,VLOOKUP(tblPointScore[[#This Row],[Name / Club]],tblMac_Div2B[[Name / Club]:[Points]],5,FALSE))</f>
        <v>0</v>
      </c>
      <c r="O15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53" s="1">
        <f>IF(ISNA(VLOOKUP(tblPointScore[[#This Row],[Name / Club]],tblNow_Div1A[[Name / Club]:[Points]],5,FALSE)),0,VLOOKUP(tblPointScore[[#This Row],[Name / Club]],tblNow_Div1A[[Name / Club]:[Points]],5,FALSE))</f>
        <v>0</v>
      </c>
      <c r="Q153" s="1">
        <f>IF(ISNA(VLOOKUP(tblPointScore[[#This Row],[Name / Club]],tblNow_Div1B[[Name / Club]:[Points]],5,FALSE)),0,VLOOKUP(tblPointScore[[#This Row],[Name / Club]],tblNow_Div1B[[Name / Club]:[Points]],5,FALSE))</f>
        <v>0</v>
      </c>
      <c r="R153" s="1">
        <f>IF(ISNA(VLOOKUP(tblPointScore[[#This Row],[Name / Club]],tblNow_Div2A[[Name / Club]:[Points]],5,FALSE)),0,VLOOKUP(tblPointScore[[#This Row],[Name / Club]],tblNow_Div2A[[Name / Club]:[Points]],5,FALSE))</f>
        <v>0</v>
      </c>
      <c r="S153" s="1">
        <f>IF(ISNA(VLOOKUP(tblPointScore[[#This Row],[Name / Club]],tblNow_Div2B[[Name / Club]:[Points]],5,FALSE)),0,VLOOKUP(tblPointScore[[#This Row],[Name / Club]],tblNow_Div2B[[Name / Club]:[Points]],5,FALSE))</f>
        <v>0</v>
      </c>
      <c r="T15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53" s="1">
        <f>IF(ISNA(VLOOKUP(tblPointScore[[#This Row],[Name / Club]],tblSthn_Div1[[Name / Club]:[Points]],5,FALSE)),0,VLOOKUP(tblPointScore[[#This Row],[Name / Club]],tblSthn_Div1[[Name / Club]:[Points]],5,FALSE))</f>
        <v>0</v>
      </c>
      <c r="V153" s="1">
        <f>IF(ISNA(VLOOKUP(tblPointScore[[#This Row],[Name / Club]],tblSthn_Div2[[Name / Club]:[Points]],5,FALSE)),0,VLOOKUP(tblPointScore[[#This Row],[Name / Club]],tblSthn_Div2[[Name / Club]:[Points]],5,FALSE))</f>
        <v>0</v>
      </c>
      <c r="W153" s="1">
        <f>IF(ISNA(VLOOKUP(tblPointScore[[#This Row],[Name / Club]],tblSthn_Div1[Name / Club],1,FALSE)),IF(ISNA(VLOOKUP(tblPointScore[[#This Row],[Name / Club]],tblSthn_Div2[Name / Club],1,FALSE)),0,3),3)</f>
        <v>0</v>
      </c>
      <c r="X153" s="1">
        <f>SUM(tblPointScore[[#This Row],[Glbn Div 1]:[Sth H Pts]])</f>
        <v>0</v>
      </c>
      <c r="Y15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5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53" s="38" t="str">
        <f>IF(AND(tblPointScore[[#This Row],[Div 1 Pts]]&gt;0,tblPointScore[[#This Row],[Div 2 Pts]]&gt;0),"Y","N")</f>
        <v>N</v>
      </c>
      <c r="AB153" s="35" t="str">
        <f>IF(AND(tblPointScore[[#This Row],[Mac Div 1 A]]&gt;0,tblPointScore[[#This Row],[Mac Div 1 B]]&gt;0),"Y","N")</f>
        <v>N</v>
      </c>
      <c r="AC153" s="35" t="str">
        <f>IF(AND(tblPointScore[[#This Row],[Mac Div 2 A]]&gt;0,tblPointScore[[#This Row],[Mac Div 2 B]]&gt;0),"Y","N")</f>
        <v>N</v>
      </c>
      <c r="AD153" s="35" t="str">
        <f>IF(AND(tblPointScore[[#This Row],[Now Div 1 A]]&gt;0,tblPointScore[[#This Row],[Now Div 1 B]]&gt;0),"Y","N")</f>
        <v>N</v>
      </c>
      <c r="AE153" s="35" t="str">
        <f>IF(AND(tblPointScore[[#This Row],[Now Div 2 A]]&gt;0,tblPointScore[[#This Row],[Now Div 2 B]]&gt;0),"Y","N")</f>
        <v>N</v>
      </c>
      <c r="AF15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54" spans="1:32" hidden="1">
      <c r="A154" s="1">
        <f ca="1">CELL("row", A153)-1</f>
        <v>152</v>
      </c>
      <c r="B154" s="7" t="s">
        <v>44</v>
      </c>
      <c r="C154" s="7" t="s">
        <v>681</v>
      </c>
      <c r="D154" s="4" t="str">
        <f>CONCATENATE(tblPointScore[[#This Row],[Name]]," - ",tblPointScore[[#This Row],[Club]])</f>
        <v>Berry Fiona - GCC</v>
      </c>
      <c r="E154" s="1">
        <f>IF(ISNA(VLOOKUP(tblPointScore[[#This Row],[Name / Club]],tblGlbn_Div1[[Name / Club]:[Points]],5,FALSE)),0,VLOOKUP(tblPointScore[[#This Row],[Name / Club]],tblGlbn_Div1[[Name / Club]:[Points]],5,FALSE))</f>
        <v>0</v>
      </c>
      <c r="F154" s="1">
        <f>IF(ISNA(VLOOKUP(tblPointScore[[#This Row],[Name / Club]],tblGlbn_Div2[[Name / Club]:[Points]],5,FALSE)),0,VLOOKUP(tblPointScore[[#This Row],[Name / Club]],tblGlbn_Div2[[Name / Club]:[Points]],5,FALSE))</f>
        <v>0</v>
      </c>
      <c r="G154" s="1">
        <f>IF(ISNA(VLOOKUP(tblPointScore[[#This Row],[Name / Club]],tblGlbn_Div1[Name / Club],1,FALSE)),IF(ISNA(VLOOKUP(tblPointScore[[#This Row],[Name / Club]],tblGlbn_Div2[Name / Club],1,FALSE)),0,3),3)</f>
        <v>0</v>
      </c>
      <c r="H154" s="1">
        <f>IF(ISNA(VLOOKUP(tblPointScore[[#This Row],[Name / Club]],tblIll_Div1[[Name / Club]:[Points]],5,FALSE)),0,VLOOKUP(tblPointScore[[#This Row],[Name / Club]],tblIll_Div1[[Name / Club]:[Points]],5,FALSE))</f>
        <v>0</v>
      </c>
      <c r="I154" s="1">
        <f>IF(ISNA(VLOOKUP(tblPointScore[[#This Row],[Name / Club]],tblIll_Div2[[Name / Club]:[Points]],5,FALSE)),0,VLOOKUP(tblPointScore[[#This Row],[Name / Club]],tblIll_Div2[[Name / Club]:[Points]],5,FALSE))</f>
        <v>0</v>
      </c>
      <c r="J154" s="1">
        <f>IF(ISNA(VLOOKUP(tblPointScore[[#This Row],[Name / Club]],tblIll_Div1[Name / Club],1,FALSE)),IF(ISNA(VLOOKUP(tblPointScore[[#This Row],[Name / Club]],tblIll_Div2[Name / Club],1,FALSE)),0,3),3)</f>
        <v>0</v>
      </c>
      <c r="K154" s="1">
        <f>IF(ISNA(VLOOKUP(tblPointScore[[#This Row],[Name / Club]],tblMac_Div1A[[Name / Club]:[Points]],5,FALSE)),0,VLOOKUP(tblPointScore[[#This Row],[Name / Club]],tblMac_Div1A[[Name / Club]:[Points]],5,FALSE))</f>
        <v>0</v>
      </c>
      <c r="L154" s="1">
        <f>IF(ISNA(VLOOKUP(tblPointScore[[#This Row],[Name / Club]],tblMac_Div1B[[Name / Club]:[Points]],5,FALSE)),0,VLOOKUP(tblPointScore[[#This Row],[Name / Club]],tblMac_Div1B[[Name / Club]:[Points]],5,FALSE))</f>
        <v>0</v>
      </c>
      <c r="M154" s="1">
        <f>IF(ISNA(VLOOKUP(tblPointScore[[#This Row],[Name / Club]],tblMac_Div2A[[Name / Club]:[Points]],5,FALSE)),0,VLOOKUP(tblPointScore[[#This Row],[Name / Club]],tblMac_Div2A[[Name / Club]:[Points]],5,FALSE))</f>
        <v>0</v>
      </c>
      <c r="N154" s="1">
        <f>IF(ISNA(VLOOKUP(tblPointScore[[#This Row],[Name / Club]],tblMac_Div2B[[Name / Club]:[Points]],5,FALSE)),0,VLOOKUP(tblPointScore[[#This Row],[Name / Club]],tblMac_Div2B[[Name / Club]:[Points]],5,FALSE))</f>
        <v>0</v>
      </c>
      <c r="O15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54" s="1">
        <f>IF(ISNA(VLOOKUP(tblPointScore[[#This Row],[Name / Club]],tblNow_Div1A[[Name / Club]:[Points]],5,FALSE)),0,VLOOKUP(tblPointScore[[#This Row],[Name / Club]],tblNow_Div1A[[Name / Club]:[Points]],5,FALSE))</f>
        <v>0</v>
      </c>
      <c r="Q154" s="1">
        <f>IF(ISNA(VLOOKUP(tblPointScore[[#This Row],[Name / Club]],tblNow_Div1B[[Name / Club]:[Points]],5,FALSE)),0,VLOOKUP(tblPointScore[[#This Row],[Name / Club]],tblNow_Div1B[[Name / Club]:[Points]],5,FALSE))</f>
        <v>0</v>
      </c>
      <c r="R154" s="1">
        <f>IF(ISNA(VLOOKUP(tblPointScore[[#This Row],[Name / Club]],tblNow_Div2A[[Name / Club]:[Points]],5,FALSE)),0,VLOOKUP(tblPointScore[[#This Row],[Name / Club]],tblNow_Div2A[[Name / Club]:[Points]],5,FALSE))</f>
        <v>0</v>
      </c>
      <c r="S154" s="1">
        <f>IF(ISNA(VLOOKUP(tblPointScore[[#This Row],[Name / Club]],tblNow_Div2B[[Name / Club]:[Points]],5,FALSE)),0,VLOOKUP(tblPointScore[[#This Row],[Name / Club]],tblNow_Div2B[[Name / Club]:[Points]],5,FALSE))</f>
        <v>0</v>
      </c>
      <c r="T15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54" s="1">
        <f>IF(ISNA(VLOOKUP(tblPointScore[[#This Row],[Name / Club]],tblSthn_Div1[[Name / Club]:[Points]],5,FALSE)),0,VLOOKUP(tblPointScore[[#This Row],[Name / Club]],tblSthn_Div1[[Name / Club]:[Points]],5,FALSE))</f>
        <v>0</v>
      </c>
      <c r="V154" s="1">
        <f>IF(ISNA(VLOOKUP(tblPointScore[[#This Row],[Name / Club]],tblSthn_Div2[[Name / Club]:[Points]],5,FALSE)),0,VLOOKUP(tblPointScore[[#This Row],[Name / Club]],tblSthn_Div2[[Name / Club]:[Points]],5,FALSE))</f>
        <v>0</v>
      </c>
      <c r="W154" s="1">
        <f>IF(ISNA(VLOOKUP(tblPointScore[[#This Row],[Name / Club]],tblSthn_Div1[Name / Club],1,FALSE)),IF(ISNA(VLOOKUP(tblPointScore[[#This Row],[Name / Club]],tblSthn_Div2[Name / Club],1,FALSE)),0,3),3)</f>
        <v>0</v>
      </c>
      <c r="X154" s="1">
        <f>SUM(tblPointScore[[#This Row],[Glbn Div 1]:[Sth H Pts]])</f>
        <v>0</v>
      </c>
      <c r="Y15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5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54" s="38" t="str">
        <f>IF(AND(tblPointScore[[#This Row],[Div 1 Pts]]&gt;0,tblPointScore[[#This Row],[Div 2 Pts]]&gt;0),"Y","N")</f>
        <v>N</v>
      </c>
      <c r="AB154" s="35" t="str">
        <f>IF(AND(tblPointScore[[#This Row],[Mac Div 1 A]]&gt;0,tblPointScore[[#This Row],[Mac Div 1 B]]&gt;0),"Y","N")</f>
        <v>N</v>
      </c>
      <c r="AC154" s="35" t="str">
        <f>IF(AND(tblPointScore[[#This Row],[Mac Div 2 A]]&gt;0,tblPointScore[[#This Row],[Mac Div 2 B]]&gt;0),"Y","N")</f>
        <v>N</v>
      </c>
      <c r="AD154" s="35" t="str">
        <f>IF(AND(tblPointScore[[#This Row],[Now Div 1 A]]&gt;0,tblPointScore[[#This Row],[Now Div 1 B]]&gt;0),"Y","N")</f>
        <v>N</v>
      </c>
      <c r="AE154" s="35" t="str">
        <f>IF(AND(tblPointScore[[#This Row],[Now Div 2 A]]&gt;0,tblPointScore[[#This Row],[Now Div 2 B]]&gt;0),"Y","N")</f>
        <v>N</v>
      </c>
      <c r="AF15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55" spans="1:32" hidden="1">
      <c r="A155" s="1">
        <f ca="1">CELL("row", A154)-1</f>
        <v>153</v>
      </c>
      <c r="B155" s="7" t="s">
        <v>410</v>
      </c>
      <c r="C155" s="7" t="s">
        <v>685</v>
      </c>
      <c r="D155" s="4" t="str">
        <f>CONCATENATE(tblPointScore[[#This Row],[Name]]," - ",tblPointScore[[#This Row],[Club]])</f>
        <v>Berry Josh - ICC</v>
      </c>
      <c r="E155" s="1">
        <f>IF(ISNA(VLOOKUP(tblPointScore[[#This Row],[Name / Club]],tblGlbn_Div1[[Name / Club]:[Points]],5,FALSE)),0,VLOOKUP(tblPointScore[[#This Row],[Name / Club]],tblGlbn_Div1[[Name / Club]:[Points]],5,FALSE))</f>
        <v>0</v>
      </c>
      <c r="F155" s="9">
        <f>IF(ISNA(VLOOKUP(tblPointScore[[#This Row],[Name / Club]],tblGlbn_Div2[[Name / Club]:[Points]],5,FALSE)),0,VLOOKUP(tblPointScore[[#This Row],[Name / Club]],tblGlbn_Div2[[Name / Club]:[Points]],5,FALSE))</f>
        <v>0</v>
      </c>
      <c r="G155" s="9">
        <f>IF(ISNA(VLOOKUP(tblPointScore[[#This Row],[Name / Club]],tblGlbn_Div1[Name / Club],1,FALSE)),IF(ISNA(VLOOKUP(tblPointScore[[#This Row],[Name / Club]],tblGlbn_Div2[Name / Club],1,FALSE)),0,3),3)</f>
        <v>0</v>
      </c>
      <c r="H155" s="1">
        <f>IF(ISNA(VLOOKUP(tblPointScore[[#This Row],[Name / Club]],tblIll_Div1[[Name / Club]:[Points]],5,FALSE)),0,VLOOKUP(tblPointScore[[#This Row],[Name / Club]],tblIll_Div1[[Name / Club]:[Points]],5,FALSE))</f>
        <v>0</v>
      </c>
      <c r="I155" s="1">
        <f>IF(ISNA(VLOOKUP(tblPointScore[[#This Row],[Name / Club]],tblIll_Div2[[Name / Club]:[Points]],5,FALSE)),0,VLOOKUP(tblPointScore[[#This Row],[Name / Club]],tblIll_Div2[[Name / Club]:[Points]],5,FALSE))</f>
        <v>0</v>
      </c>
      <c r="J155" s="1">
        <f>IF(ISNA(VLOOKUP(tblPointScore[[#This Row],[Name / Club]],tblIll_Div1[Name / Club],1,FALSE)),IF(ISNA(VLOOKUP(tblPointScore[[#This Row],[Name / Club]],tblIll_Div2[Name / Club],1,FALSE)),0,3),3)</f>
        <v>0</v>
      </c>
      <c r="K155" s="1">
        <f>IF(ISNA(VLOOKUP(tblPointScore[[#This Row],[Name / Club]],tblMac_Div1A[[Name / Club]:[Points]],5,FALSE)),0,VLOOKUP(tblPointScore[[#This Row],[Name / Club]],tblMac_Div1A[[Name / Club]:[Points]],5,FALSE))</f>
        <v>0</v>
      </c>
      <c r="L155" s="1">
        <f>IF(ISNA(VLOOKUP(tblPointScore[[#This Row],[Name / Club]],tblMac_Div1B[[Name / Club]:[Points]],5,FALSE)),0,VLOOKUP(tblPointScore[[#This Row],[Name / Club]],tblMac_Div1B[[Name / Club]:[Points]],5,FALSE))</f>
        <v>0</v>
      </c>
      <c r="M155" s="1">
        <f>IF(ISNA(VLOOKUP(tblPointScore[[#This Row],[Name / Club]],tblMac_Div2A[[Name / Club]:[Points]],5,FALSE)),0,VLOOKUP(tblPointScore[[#This Row],[Name / Club]],tblMac_Div2A[[Name / Club]:[Points]],5,FALSE))</f>
        <v>0</v>
      </c>
      <c r="N155" s="1">
        <f>IF(ISNA(VLOOKUP(tblPointScore[[#This Row],[Name / Club]],tblMac_Div2B[[Name / Club]:[Points]],5,FALSE)),0,VLOOKUP(tblPointScore[[#This Row],[Name / Club]],tblMac_Div2B[[Name / Club]:[Points]],5,FALSE))</f>
        <v>0</v>
      </c>
      <c r="O15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55" s="1">
        <f>IF(ISNA(VLOOKUP(tblPointScore[[#This Row],[Name / Club]],tblNow_Div1A[[Name / Club]:[Points]],5,FALSE)),0,VLOOKUP(tblPointScore[[#This Row],[Name / Club]],tblNow_Div1A[[Name / Club]:[Points]],5,FALSE))</f>
        <v>0</v>
      </c>
      <c r="Q155" s="1">
        <f>IF(ISNA(VLOOKUP(tblPointScore[[#This Row],[Name / Club]],tblNow_Div1B[[Name / Club]:[Points]],5,FALSE)),0,VLOOKUP(tblPointScore[[#This Row],[Name / Club]],tblNow_Div1B[[Name / Club]:[Points]],5,FALSE))</f>
        <v>0</v>
      </c>
      <c r="R155" s="1">
        <f>IF(ISNA(VLOOKUP(tblPointScore[[#This Row],[Name / Club]],tblNow_Div2A[[Name / Club]:[Points]],5,FALSE)),0,VLOOKUP(tblPointScore[[#This Row],[Name / Club]],tblNow_Div2A[[Name / Club]:[Points]],5,FALSE))</f>
        <v>0</v>
      </c>
      <c r="S155" s="1">
        <f>IF(ISNA(VLOOKUP(tblPointScore[[#This Row],[Name / Club]],tblNow_Div2B[[Name / Club]:[Points]],5,FALSE)),0,VLOOKUP(tblPointScore[[#This Row],[Name / Club]],tblNow_Div2B[[Name / Club]:[Points]],5,FALSE))</f>
        <v>0</v>
      </c>
      <c r="T15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55" s="1">
        <f>IF(ISNA(VLOOKUP(tblPointScore[[#This Row],[Name / Club]],tblSthn_Div1[[Name / Club]:[Points]],5,FALSE)),0,VLOOKUP(tblPointScore[[#This Row],[Name / Club]],tblSthn_Div1[[Name / Club]:[Points]],5,FALSE))</f>
        <v>0</v>
      </c>
      <c r="V155" s="1">
        <f>IF(ISNA(VLOOKUP(tblPointScore[[#This Row],[Name / Club]],tblSthn_Div2[[Name / Club]:[Points]],5,FALSE)),0,VLOOKUP(tblPointScore[[#This Row],[Name / Club]],tblSthn_Div2[[Name / Club]:[Points]],5,FALSE))</f>
        <v>0</v>
      </c>
      <c r="W155" s="1">
        <f>IF(ISNA(VLOOKUP(tblPointScore[[#This Row],[Name / Club]],tblSthn_Div1[Name / Club],1,FALSE)),IF(ISNA(VLOOKUP(tblPointScore[[#This Row],[Name / Club]],tblSthn_Div2[Name / Club],1,FALSE)),0,3),3)</f>
        <v>0</v>
      </c>
      <c r="X155" s="9">
        <f>SUM(tblPointScore[[#This Row],[Glbn Div 1]:[Sth H Pts]])</f>
        <v>0</v>
      </c>
      <c r="Y15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5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55" s="38" t="str">
        <f>IF(AND(tblPointScore[[#This Row],[Div 1 Pts]]&gt;0,tblPointScore[[#This Row],[Div 2 Pts]]&gt;0),"Y","N")</f>
        <v>N</v>
      </c>
      <c r="AB155" s="35" t="str">
        <f>IF(AND(tblPointScore[[#This Row],[Mac Div 1 A]]&gt;0,tblPointScore[[#This Row],[Mac Div 1 B]]&gt;0),"Y","N")</f>
        <v>N</v>
      </c>
      <c r="AC155" s="35" t="str">
        <f>IF(AND(tblPointScore[[#This Row],[Mac Div 2 A]]&gt;0,tblPointScore[[#This Row],[Mac Div 2 B]]&gt;0),"Y","N")</f>
        <v>N</v>
      </c>
      <c r="AD155" s="35" t="str">
        <f>IF(AND(tblPointScore[[#This Row],[Now Div 1 A]]&gt;0,tblPointScore[[#This Row],[Now Div 1 B]]&gt;0),"Y","N")</f>
        <v>N</v>
      </c>
      <c r="AE155" s="35" t="str">
        <f>IF(AND(tblPointScore[[#This Row],[Now Div 2 A]]&gt;0,tblPointScore[[#This Row],[Now Div 2 B]]&gt;0),"Y","N")</f>
        <v>N</v>
      </c>
      <c r="AF15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56" spans="1:32" hidden="1">
      <c r="A156" s="1">
        <f ca="1">CELL("row", A155)-1</f>
        <v>154</v>
      </c>
      <c r="B156" s="7" t="s">
        <v>109</v>
      </c>
      <c r="C156" s="7" t="s">
        <v>685</v>
      </c>
      <c r="D156" s="4" t="str">
        <f>CONCATENATE(tblPointScore[[#This Row],[Name]]," - ",tblPointScore[[#This Row],[Club]])</f>
        <v>Bevan Liz - ICC</v>
      </c>
      <c r="E156" s="1">
        <f>IF(ISNA(VLOOKUP(tblPointScore[[#This Row],[Name / Club]],tblGlbn_Div1[[Name / Club]:[Points]],5,FALSE)),0,VLOOKUP(tblPointScore[[#This Row],[Name / Club]],tblGlbn_Div1[[Name / Club]:[Points]],5,FALSE))</f>
        <v>0</v>
      </c>
      <c r="F156" s="1">
        <f>IF(ISNA(VLOOKUP(tblPointScore[[#This Row],[Name / Club]],tblGlbn_Div2[[Name / Club]:[Points]],5,FALSE)),0,VLOOKUP(tblPointScore[[#This Row],[Name / Club]],tblGlbn_Div2[[Name / Club]:[Points]],5,FALSE))</f>
        <v>0</v>
      </c>
      <c r="G156" s="1">
        <f>IF(ISNA(VLOOKUP(tblPointScore[[#This Row],[Name / Club]],tblGlbn_Div1[Name / Club],1,FALSE)),IF(ISNA(VLOOKUP(tblPointScore[[#This Row],[Name / Club]],tblGlbn_Div2[Name / Club],1,FALSE)),0,3),3)</f>
        <v>0</v>
      </c>
      <c r="H156" s="1">
        <f>IF(ISNA(VLOOKUP(tblPointScore[[#This Row],[Name / Club]],tblIll_Div1[[Name / Club]:[Points]],5,FALSE)),0,VLOOKUP(tblPointScore[[#This Row],[Name / Club]],tblIll_Div1[[Name / Club]:[Points]],5,FALSE))</f>
        <v>0</v>
      </c>
      <c r="I156" s="1">
        <f>IF(ISNA(VLOOKUP(tblPointScore[[#This Row],[Name / Club]],tblIll_Div2[[Name / Club]:[Points]],5,FALSE)),0,VLOOKUP(tblPointScore[[#This Row],[Name / Club]],tblIll_Div2[[Name / Club]:[Points]],5,FALSE))</f>
        <v>0</v>
      </c>
      <c r="J156" s="1">
        <f>IF(ISNA(VLOOKUP(tblPointScore[[#This Row],[Name / Club]],tblIll_Div1[Name / Club],1,FALSE)),IF(ISNA(VLOOKUP(tblPointScore[[#This Row],[Name / Club]],tblIll_Div2[Name / Club],1,FALSE)),0,3),3)</f>
        <v>0</v>
      </c>
      <c r="K156" s="1">
        <f>IF(ISNA(VLOOKUP(tblPointScore[[#This Row],[Name / Club]],tblMac_Div1A[[Name / Club]:[Points]],5,FALSE)),0,VLOOKUP(tblPointScore[[#This Row],[Name / Club]],tblMac_Div1A[[Name / Club]:[Points]],5,FALSE))</f>
        <v>0</v>
      </c>
      <c r="L156" s="1">
        <f>IF(ISNA(VLOOKUP(tblPointScore[[#This Row],[Name / Club]],tblMac_Div1B[[Name / Club]:[Points]],5,FALSE)),0,VLOOKUP(tblPointScore[[#This Row],[Name / Club]],tblMac_Div1B[[Name / Club]:[Points]],5,FALSE))</f>
        <v>0</v>
      </c>
      <c r="M156" s="1">
        <f>IF(ISNA(VLOOKUP(tblPointScore[[#This Row],[Name / Club]],tblMac_Div2A[[Name / Club]:[Points]],5,FALSE)),0,VLOOKUP(tblPointScore[[#This Row],[Name / Club]],tblMac_Div2A[[Name / Club]:[Points]],5,FALSE))</f>
        <v>0</v>
      </c>
      <c r="N156" s="1">
        <f>IF(ISNA(VLOOKUP(tblPointScore[[#This Row],[Name / Club]],tblMac_Div2B[[Name / Club]:[Points]],5,FALSE)),0,VLOOKUP(tblPointScore[[#This Row],[Name / Club]],tblMac_Div2B[[Name / Club]:[Points]],5,FALSE))</f>
        <v>0</v>
      </c>
      <c r="O15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56" s="1">
        <f>IF(ISNA(VLOOKUP(tblPointScore[[#This Row],[Name / Club]],tblNow_Div1A[[Name / Club]:[Points]],5,FALSE)),0,VLOOKUP(tblPointScore[[#This Row],[Name / Club]],tblNow_Div1A[[Name / Club]:[Points]],5,FALSE))</f>
        <v>0</v>
      </c>
      <c r="Q156" s="1">
        <f>IF(ISNA(VLOOKUP(tblPointScore[[#This Row],[Name / Club]],tblNow_Div1B[[Name / Club]:[Points]],5,FALSE)),0,VLOOKUP(tblPointScore[[#This Row],[Name / Club]],tblNow_Div1B[[Name / Club]:[Points]],5,FALSE))</f>
        <v>0</v>
      </c>
      <c r="R156" s="1">
        <f>IF(ISNA(VLOOKUP(tblPointScore[[#This Row],[Name / Club]],tblNow_Div2A[[Name / Club]:[Points]],5,FALSE)),0,VLOOKUP(tblPointScore[[#This Row],[Name / Club]],tblNow_Div2A[[Name / Club]:[Points]],5,FALSE))</f>
        <v>0</v>
      </c>
      <c r="S156" s="1">
        <f>IF(ISNA(VLOOKUP(tblPointScore[[#This Row],[Name / Club]],tblNow_Div2B[[Name / Club]:[Points]],5,FALSE)),0,VLOOKUP(tblPointScore[[#This Row],[Name / Club]],tblNow_Div2B[[Name / Club]:[Points]],5,FALSE))</f>
        <v>0</v>
      </c>
      <c r="T15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56" s="1">
        <f>IF(ISNA(VLOOKUP(tblPointScore[[#This Row],[Name / Club]],tblSthn_Div1[[Name / Club]:[Points]],5,FALSE)),0,VLOOKUP(tblPointScore[[#This Row],[Name / Club]],tblSthn_Div1[[Name / Club]:[Points]],5,FALSE))</f>
        <v>0</v>
      </c>
      <c r="V156" s="1">
        <f>IF(ISNA(VLOOKUP(tblPointScore[[#This Row],[Name / Club]],tblSthn_Div2[[Name / Club]:[Points]],5,FALSE)),0,VLOOKUP(tblPointScore[[#This Row],[Name / Club]],tblSthn_Div2[[Name / Club]:[Points]],5,FALSE))</f>
        <v>0</v>
      </c>
      <c r="W156" s="1">
        <f>IF(ISNA(VLOOKUP(tblPointScore[[#This Row],[Name / Club]],tblSthn_Div1[Name / Club],1,FALSE)),IF(ISNA(VLOOKUP(tblPointScore[[#This Row],[Name / Club]],tblSthn_Div2[Name / Club],1,FALSE)),0,3),3)</f>
        <v>0</v>
      </c>
      <c r="X156" s="1">
        <f>SUM(tblPointScore[[#This Row],[Glbn Div 1]:[Sth H Pts]])</f>
        <v>0</v>
      </c>
      <c r="Y15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5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56" s="38" t="str">
        <f>IF(AND(tblPointScore[[#This Row],[Div 1 Pts]]&gt;0,tblPointScore[[#This Row],[Div 2 Pts]]&gt;0),"Y","N")</f>
        <v>N</v>
      </c>
      <c r="AB156" s="35" t="str">
        <f>IF(AND(tblPointScore[[#This Row],[Mac Div 1 A]]&gt;0,tblPointScore[[#This Row],[Mac Div 1 B]]&gt;0),"Y","N")</f>
        <v>N</v>
      </c>
      <c r="AC156" s="35" t="str">
        <f>IF(AND(tblPointScore[[#This Row],[Mac Div 2 A]]&gt;0,tblPointScore[[#This Row],[Mac Div 2 B]]&gt;0),"Y","N")</f>
        <v>N</v>
      </c>
      <c r="AD156" s="35" t="str">
        <f>IF(AND(tblPointScore[[#This Row],[Now Div 1 A]]&gt;0,tblPointScore[[#This Row],[Now Div 1 B]]&gt;0),"Y","N")</f>
        <v>N</v>
      </c>
      <c r="AE156" s="35" t="str">
        <f>IF(AND(tblPointScore[[#This Row],[Now Div 2 A]]&gt;0,tblPointScore[[#This Row],[Now Div 2 B]]&gt;0),"Y","N")</f>
        <v>N</v>
      </c>
      <c r="AF15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57" spans="1:32" hidden="1">
      <c r="A157" s="1">
        <f ca="1">CELL("row", A156)-1</f>
        <v>155</v>
      </c>
      <c r="B157" s="7" t="s">
        <v>411</v>
      </c>
      <c r="C157" s="7" t="s">
        <v>685</v>
      </c>
      <c r="D157" s="4" t="str">
        <f>CONCATENATE(tblPointScore[[#This Row],[Name]]," - ",tblPointScore[[#This Row],[Club]])</f>
        <v>Biceski Steve - ICC</v>
      </c>
      <c r="E157" s="1">
        <f>IF(ISNA(VLOOKUP(tblPointScore[[#This Row],[Name / Club]],tblGlbn_Div1[[Name / Club]:[Points]],5,FALSE)),0,VLOOKUP(tblPointScore[[#This Row],[Name / Club]],tblGlbn_Div1[[Name / Club]:[Points]],5,FALSE))</f>
        <v>0</v>
      </c>
      <c r="F157" s="9">
        <f>IF(ISNA(VLOOKUP(tblPointScore[[#This Row],[Name / Club]],tblGlbn_Div2[[Name / Club]:[Points]],5,FALSE)),0,VLOOKUP(tblPointScore[[#This Row],[Name / Club]],tblGlbn_Div2[[Name / Club]:[Points]],5,FALSE))</f>
        <v>0</v>
      </c>
      <c r="G157" s="9">
        <f>IF(ISNA(VLOOKUP(tblPointScore[[#This Row],[Name / Club]],tblGlbn_Div1[Name / Club],1,FALSE)),IF(ISNA(VLOOKUP(tblPointScore[[#This Row],[Name / Club]],tblGlbn_Div2[Name / Club],1,FALSE)),0,3),3)</f>
        <v>0</v>
      </c>
      <c r="H157" s="1">
        <f>IF(ISNA(VLOOKUP(tblPointScore[[#This Row],[Name / Club]],tblIll_Div1[[Name / Club]:[Points]],5,FALSE)),0,VLOOKUP(tblPointScore[[#This Row],[Name / Club]],tblIll_Div1[[Name / Club]:[Points]],5,FALSE))</f>
        <v>0</v>
      </c>
      <c r="I157" s="1">
        <f>IF(ISNA(VLOOKUP(tblPointScore[[#This Row],[Name / Club]],tblIll_Div2[[Name / Club]:[Points]],5,FALSE)),0,VLOOKUP(tblPointScore[[#This Row],[Name / Club]],tblIll_Div2[[Name / Club]:[Points]],5,FALSE))</f>
        <v>0</v>
      </c>
      <c r="J157" s="1">
        <f>IF(ISNA(VLOOKUP(tblPointScore[[#This Row],[Name / Club]],tblIll_Div1[Name / Club],1,FALSE)),IF(ISNA(VLOOKUP(tblPointScore[[#This Row],[Name / Club]],tblIll_Div2[Name / Club],1,FALSE)),0,3),3)</f>
        <v>0</v>
      </c>
      <c r="K157" s="1">
        <f>IF(ISNA(VLOOKUP(tblPointScore[[#This Row],[Name / Club]],tblMac_Div1A[[Name / Club]:[Points]],5,FALSE)),0,VLOOKUP(tblPointScore[[#This Row],[Name / Club]],tblMac_Div1A[[Name / Club]:[Points]],5,FALSE))</f>
        <v>0</v>
      </c>
      <c r="L157" s="1">
        <f>IF(ISNA(VLOOKUP(tblPointScore[[#This Row],[Name / Club]],tblMac_Div1B[[Name / Club]:[Points]],5,FALSE)),0,VLOOKUP(tblPointScore[[#This Row],[Name / Club]],tblMac_Div1B[[Name / Club]:[Points]],5,FALSE))</f>
        <v>0</v>
      </c>
      <c r="M157" s="1">
        <f>IF(ISNA(VLOOKUP(tblPointScore[[#This Row],[Name / Club]],tblMac_Div2A[[Name / Club]:[Points]],5,FALSE)),0,VLOOKUP(tblPointScore[[#This Row],[Name / Club]],tblMac_Div2A[[Name / Club]:[Points]],5,FALSE))</f>
        <v>0</v>
      </c>
      <c r="N157" s="1">
        <f>IF(ISNA(VLOOKUP(tblPointScore[[#This Row],[Name / Club]],tblMac_Div2B[[Name / Club]:[Points]],5,FALSE)),0,VLOOKUP(tblPointScore[[#This Row],[Name / Club]],tblMac_Div2B[[Name / Club]:[Points]],5,FALSE))</f>
        <v>0</v>
      </c>
      <c r="O15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57" s="1">
        <f>IF(ISNA(VLOOKUP(tblPointScore[[#This Row],[Name / Club]],tblNow_Div1A[[Name / Club]:[Points]],5,FALSE)),0,VLOOKUP(tblPointScore[[#This Row],[Name / Club]],tblNow_Div1A[[Name / Club]:[Points]],5,FALSE))</f>
        <v>0</v>
      </c>
      <c r="Q157" s="1">
        <f>IF(ISNA(VLOOKUP(tblPointScore[[#This Row],[Name / Club]],tblNow_Div1B[[Name / Club]:[Points]],5,FALSE)),0,VLOOKUP(tblPointScore[[#This Row],[Name / Club]],tblNow_Div1B[[Name / Club]:[Points]],5,FALSE))</f>
        <v>0</v>
      </c>
      <c r="R157" s="1">
        <f>IF(ISNA(VLOOKUP(tblPointScore[[#This Row],[Name / Club]],tblNow_Div2A[[Name / Club]:[Points]],5,FALSE)),0,VLOOKUP(tblPointScore[[#This Row],[Name / Club]],tblNow_Div2A[[Name / Club]:[Points]],5,FALSE))</f>
        <v>0</v>
      </c>
      <c r="S157" s="1">
        <f>IF(ISNA(VLOOKUP(tblPointScore[[#This Row],[Name / Club]],tblNow_Div2B[[Name / Club]:[Points]],5,FALSE)),0,VLOOKUP(tblPointScore[[#This Row],[Name / Club]],tblNow_Div2B[[Name / Club]:[Points]],5,FALSE))</f>
        <v>0</v>
      </c>
      <c r="T15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57" s="1">
        <f>IF(ISNA(VLOOKUP(tblPointScore[[#This Row],[Name / Club]],tblSthn_Div1[[Name / Club]:[Points]],5,FALSE)),0,VLOOKUP(tblPointScore[[#This Row],[Name / Club]],tblSthn_Div1[[Name / Club]:[Points]],5,FALSE))</f>
        <v>0</v>
      </c>
      <c r="V157" s="1">
        <f>IF(ISNA(VLOOKUP(tblPointScore[[#This Row],[Name / Club]],tblSthn_Div2[[Name / Club]:[Points]],5,FALSE)),0,VLOOKUP(tblPointScore[[#This Row],[Name / Club]],tblSthn_Div2[[Name / Club]:[Points]],5,FALSE))</f>
        <v>0</v>
      </c>
      <c r="W157" s="1">
        <f>IF(ISNA(VLOOKUP(tblPointScore[[#This Row],[Name / Club]],tblSthn_Div1[Name / Club],1,FALSE)),IF(ISNA(VLOOKUP(tblPointScore[[#This Row],[Name / Club]],tblSthn_Div2[Name / Club],1,FALSE)),0,3),3)</f>
        <v>0</v>
      </c>
      <c r="X157" s="9">
        <f>SUM(tblPointScore[[#This Row],[Glbn Div 1]:[Sth H Pts]])</f>
        <v>0</v>
      </c>
      <c r="Y15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5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57" s="38" t="str">
        <f>IF(AND(tblPointScore[[#This Row],[Div 1 Pts]]&gt;0,tblPointScore[[#This Row],[Div 2 Pts]]&gt;0),"Y","N")</f>
        <v>N</v>
      </c>
      <c r="AB157" s="35" t="str">
        <f>IF(AND(tblPointScore[[#This Row],[Mac Div 1 A]]&gt;0,tblPointScore[[#This Row],[Mac Div 1 B]]&gt;0),"Y","N")</f>
        <v>N</v>
      </c>
      <c r="AC157" s="35" t="str">
        <f>IF(AND(tblPointScore[[#This Row],[Mac Div 2 A]]&gt;0,tblPointScore[[#This Row],[Mac Div 2 B]]&gt;0),"Y","N")</f>
        <v>N</v>
      </c>
      <c r="AD157" s="35" t="str">
        <f>IF(AND(tblPointScore[[#This Row],[Now Div 1 A]]&gt;0,tblPointScore[[#This Row],[Now Div 1 B]]&gt;0),"Y","N")</f>
        <v>N</v>
      </c>
      <c r="AE157" s="35" t="str">
        <f>IF(AND(tblPointScore[[#This Row],[Now Div 2 A]]&gt;0,tblPointScore[[#This Row],[Now Div 2 B]]&gt;0),"Y","N")</f>
        <v>N</v>
      </c>
      <c r="AF15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58" spans="1:32" hidden="1">
      <c r="A158" s="1">
        <f ca="1">CELL("row", A157)-1</f>
        <v>156</v>
      </c>
      <c r="B158" s="7" t="s">
        <v>22</v>
      </c>
      <c r="C158" s="7" t="s">
        <v>687</v>
      </c>
      <c r="D158" s="4" t="str">
        <f>CONCATENATE(tblPointScore[[#This Row],[Name]]," - ",tblPointScore[[#This Row],[Club]])</f>
        <v>Bird Scott - JCC</v>
      </c>
      <c r="E158" s="1">
        <f>IF(ISNA(VLOOKUP(tblPointScore[[#This Row],[Name / Club]],tblGlbn_Div1[[Name / Club]:[Points]],5,FALSE)),0,VLOOKUP(tblPointScore[[#This Row],[Name / Club]],tblGlbn_Div1[[Name / Club]:[Points]],5,FALSE))</f>
        <v>0</v>
      </c>
      <c r="F158" s="9">
        <f>IF(ISNA(VLOOKUP(tblPointScore[[#This Row],[Name / Club]],tblGlbn_Div2[[Name / Club]:[Points]],5,FALSE)),0,VLOOKUP(tblPointScore[[#This Row],[Name / Club]],tblGlbn_Div2[[Name / Club]:[Points]],5,FALSE))</f>
        <v>0</v>
      </c>
      <c r="G158" s="9">
        <f>IF(ISNA(VLOOKUP(tblPointScore[[#This Row],[Name / Club]],tblGlbn_Div1[Name / Club],1,FALSE)),IF(ISNA(VLOOKUP(tblPointScore[[#This Row],[Name / Club]],tblGlbn_Div2[Name / Club],1,FALSE)),0,3),3)</f>
        <v>0</v>
      </c>
      <c r="H158" s="1">
        <f>IF(ISNA(VLOOKUP(tblPointScore[[#This Row],[Name / Club]],tblIll_Div1[[Name / Club]:[Points]],5,FALSE)),0,VLOOKUP(tblPointScore[[#This Row],[Name / Club]],tblIll_Div1[[Name / Club]:[Points]],5,FALSE))</f>
        <v>0</v>
      </c>
      <c r="I158" s="1">
        <f>IF(ISNA(VLOOKUP(tblPointScore[[#This Row],[Name / Club]],tblIll_Div2[[Name / Club]:[Points]],5,FALSE)),0,VLOOKUP(tblPointScore[[#This Row],[Name / Club]],tblIll_Div2[[Name / Club]:[Points]],5,FALSE))</f>
        <v>0</v>
      </c>
      <c r="J158" s="1">
        <f>IF(ISNA(VLOOKUP(tblPointScore[[#This Row],[Name / Club]],tblIll_Div1[Name / Club],1,FALSE)),IF(ISNA(VLOOKUP(tblPointScore[[#This Row],[Name / Club]],tblIll_Div2[Name / Club],1,FALSE)),0,3),3)</f>
        <v>0</v>
      </c>
      <c r="K158" s="1">
        <f>IF(ISNA(VLOOKUP(tblPointScore[[#This Row],[Name / Club]],tblMac_Div1A[[Name / Club]:[Points]],5,FALSE)),0,VLOOKUP(tblPointScore[[#This Row],[Name / Club]],tblMac_Div1A[[Name / Club]:[Points]],5,FALSE))</f>
        <v>0</v>
      </c>
      <c r="L158" s="1">
        <f>IF(ISNA(VLOOKUP(tblPointScore[[#This Row],[Name / Club]],tblMac_Div1B[[Name / Club]:[Points]],5,FALSE)),0,VLOOKUP(tblPointScore[[#This Row],[Name / Club]],tblMac_Div1B[[Name / Club]:[Points]],5,FALSE))</f>
        <v>0</v>
      </c>
      <c r="M158" s="1">
        <f>IF(ISNA(VLOOKUP(tblPointScore[[#This Row],[Name / Club]],tblMac_Div2A[[Name / Club]:[Points]],5,FALSE)),0,VLOOKUP(tblPointScore[[#This Row],[Name / Club]],tblMac_Div2A[[Name / Club]:[Points]],5,FALSE))</f>
        <v>0</v>
      </c>
      <c r="N158" s="1">
        <f>IF(ISNA(VLOOKUP(tblPointScore[[#This Row],[Name / Club]],tblMac_Div2B[[Name / Club]:[Points]],5,FALSE)),0,VLOOKUP(tblPointScore[[#This Row],[Name / Club]],tblMac_Div2B[[Name / Club]:[Points]],5,FALSE))</f>
        <v>0</v>
      </c>
      <c r="O15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58" s="1">
        <f>IF(ISNA(VLOOKUP(tblPointScore[[#This Row],[Name / Club]],tblNow_Div1A[[Name / Club]:[Points]],5,FALSE)),0,VLOOKUP(tblPointScore[[#This Row],[Name / Club]],tblNow_Div1A[[Name / Club]:[Points]],5,FALSE))</f>
        <v>0</v>
      </c>
      <c r="Q158" s="1">
        <f>IF(ISNA(VLOOKUP(tblPointScore[[#This Row],[Name / Club]],tblNow_Div1B[[Name / Club]:[Points]],5,FALSE)),0,VLOOKUP(tblPointScore[[#This Row],[Name / Club]],tblNow_Div1B[[Name / Club]:[Points]],5,FALSE))</f>
        <v>0</v>
      </c>
      <c r="R158" s="1">
        <f>IF(ISNA(VLOOKUP(tblPointScore[[#This Row],[Name / Club]],tblNow_Div2A[[Name / Club]:[Points]],5,FALSE)),0,VLOOKUP(tblPointScore[[#This Row],[Name / Club]],tblNow_Div2A[[Name / Club]:[Points]],5,FALSE))</f>
        <v>0</v>
      </c>
      <c r="S158" s="1">
        <f>IF(ISNA(VLOOKUP(tblPointScore[[#This Row],[Name / Club]],tblNow_Div2B[[Name / Club]:[Points]],5,FALSE)),0,VLOOKUP(tblPointScore[[#This Row],[Name / Club]],tblNow_Div2B[[Name / Club]:[Points]],5,FALSE))</f>
        <v>0</v>
      </c>
      <c r="T15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58" s="1">
        <f>IF(ISNA(VLOOKUP(tblPointScore[[#This Row],[Name / Club]],tblSthn_Div1[[Name / Club]:[Points]],5,FALSE)),0,VLOOKUP(tblPointScore[[#This Row],[Name / Club]],tblSthn_Div1[[Name / Club]:[Points]],5,FALSE))</f>
        <v>0</v>
      </c>
      <c r="V158" s="1">
        <f>IF(ISNA(VLOOKUP(tblPointScore[[#This Row],[Name / Club]],tblSthn_Div2[[Name / Club]:[Points]],5,FALSE)),0,VLOOKUP(tblPointScore[[#This Row],[Name / Club]],tblSthn_Div2[[Name / Club]:[Points]],5,FALSE))</f>
        <v>0</v>
      </c>
      <c r="W158" s="1">
        <f>IF(ISNA(VLOOKUP(tblPointScore[[#This Row],[Name / Club]],tblSthn_Div1[Name / Club],1,FALSE)),IF(ISNA(VLOOKUP(tblPointScore[[#This Row],[Name / Club]],tblSthn_Div2[Name / Club],1,FALSE)),0,3),3)</f>
        <v>0</v>
      </c>
      <c r="X158" s="9">
        <f>SUM(tblPointScore[[#This Row],[Glbn Div 1]:[Sth H Pts]])</f>
        <v>0</v>
      </c>
      <c r="Y15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5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58" s="38" t="str">
        <f>IF(AND(tblPointScore[[#This Row],[Div 1 Pts]]&gt;0,tblPointScore[[#This Row],[Div 2 Pts]]&gt;0),"Y","N")</f>
        <v>N</v>
      </c>
      <c r="AB158" s="35" t="str">
        <f>IF(AND(tblPointScore[[#This Row],[Mac Div 1 A]]&gt;0,tblPointScore[[#This Row],[Mac Div 1 B]]&gt;0),"Y","N")</f>
        <v>N</v>
      </c>
      <c r="AC158" s="35" t="str">
        <f>IF(AND(tblPointScore[[#This Row],[Mac Div 2 A]]&gt;0,tblPointScore[[#This Row],[Mac Div 2 B]]&gt;0),"Y","N")</f>
        <v>N</v>
      </c>
      <c r="AD158" s="35" t="str">
        <f>IF(AND(tblPointScore[[#This Row],[Now Div 1 A]]&gt;0,tblPointScore[[#This Row],[Now Div 1 B]]&gt;0),"Y","N")</f>
        <v>N</v>
      </c>
      <c r="AE158" s="35" t="str">
        <f>IF(AND(tblPointScore[[#This Row],[Now Div 2 A]]&gt;0,tblPointScore[[#This Row],[Now Div 2 B]]&gt;0),"Y","N")</f>
        <v>N</v>
      </c>
      <c r="AF15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59" spans="1:32" hidden="1">
      <c r="A159" s="1">
        <f ca="1">CELL("row", A158)-1</f>
        <v>157</v>
      </c>
      <c r="B159" s="7" t="s">
        <v>22</v>
      </c>
      <c r="C159" s="7" t="s">
        <v>681</v>
      </c>
      <c r="D159" s="4" t="str">
        <f>CONCATENATE(tblPointScore[[#This Row],[Name]]," - ",tblPointScore[[#This Row],[Club]])</f>
        <v>Bird Scott - GCC</v>
      </c>
      <c r="E159" s="1">
        <f>IF(ISNA(VLOOKUP(tblPointScore[[#This Row],[Name / Club]],tblGlbn_Div1[[Name / Club]:[Points]],5,FALSE)),0,VLOOKUP(tblPointScore[[#This Row],[Name / Club]],tblGlbn_Div1[[Name / Club]:[Points]],5,FALSE))</f>
        <v>0</v>
      </c>
      <c r="F159" s="1">
        <f>IF(ISNA(VLOOKUP(tblPointScore[[#This Row],[Name / Club]],tblGlbn_Div2[[Name / Club]:[Points]],5,FALSE)),0,VLOOKUP(tblPointScore[[#This Row],[Name / Club]],tblGlbn_Div2[[Name / Club]:[Points]],5,FALSE))</f>
        <v>0</v>
      </c>
      <c r="G159" s="1">
        <f>IF(ISNA(VLOOKUP(tblPointScore[[#This Row],[Name / Club]],tblGlbn_Div1[Name / Club],1,FALSE)),IF(ISNA(VLOOKUP(tblPointScore[[#This Row],[Name / Club]],tblGlbn_Div2[Name / Club],1,FALSE)),0,3),3)</f>
        <v>0</v>
      </c>
      <c r="H159" s="1">
        <f>IF(ISNA(VLOOKUP(tblPointScore[[#This Row],[Name / Club]],tblIll_Div1[[Name / Club]:[Points]],5,FALSE)),0,VLOOKUP(tblPointScore[[#This Row],[Name / Club]],tblIll_Div1[[Name / Club]:[Points]],5,FALSE))</f>
        <v>0</v>
      </c>
      <c r="I159" s="1">
        <f>IF(ISNA(VLOOKUP(tblPointScore[[#This Row],[Name / Club]],tblIll_Div2[[Name / Club]:[Points]],5,FALSE)),0,VLOOKUP(tblPointScore[[#This Row],[Name / Club]],tblIll_Div2[[Name / Club]:[Points]],5,FALSE))</f>
        <v>0</v>
      </c>
      <c r="J159" s="1">
        <f>IF(ISNA(VLOOKUP(tblPointScore[[#This Row],[Name / Club]],tblIll_Div1[Name / Club],1,FALSE)),IF(ISNA(VLOOKUP(tblPointScore[[#This Row],[Name / Club]],tblIll_Div2[Name / Club],1,FALSE)),0,3),3)</f>
        <v>0</v>
      </c>
      <c r="K159" s="1">
        <f>IF(ISNA(VLOOKUP(tblPointScore[[#This Row],[Name / Club]],tblMac_Div1A[[Name / Club]:[Points]],5,FALSE)),0,VLOOKUP(tblPointScore[[#This Row],[Name / Club]],tblMac_Div1A[[Name / Club]:[Points]],5,FALSE))</f>
        <v>0</v>
      </c>
      <c r="L159" s="1">
        <f>IF(ISNA(VLOOKUP(tblPointScore[[#This Row],[Name / Club]],tblMac_Div1B[[Name / Club]:[Points]],5,FALSE)),0,VLOOKUP(tblPointScore[[#This Row],[Name / Club]],tblMac_Div1B[[Name / Club]:[Points]],5,FALSE))</f>
        <v>0</v>
      </c>
      <c r="M159" s="1">
        <f>IF(ISNA(VLOOKUP(tblPointScore[[#This Row],[Name / Club]],tblMac_Div2A[[Name / Club]:[Points]],5,FALSE)),0,VLOOKUP(tblPointScore[[#This Row],[Name / Club]],tblMac_Div2A[[Name / Club]:[Points]],5,FALSE))</f>
        <v>0</v>
      </c>
      <c r="N159" s="1">
        <f>IF(ISNA(VLOOKUP(tblPointScore[[#This Row],[Name / Club]],tblMac_Div2B[[Name / Club]:[Points]],5,FALSE)),0,VLOOKUP(tblPointScore[[#This Row],[Name / Club]],tblMac_Div2B[[Name / Club]:[Points]],5,FALSE))</f>
        <v>0</v>
      </c>
      <c r="O15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59" s="1">
        <f>IF(ISNA(VLOOKUP(tblPointScore[[#This Row],[Name / Club]],tblNow_Div1A[[Name / Club]:[Points]],5,FALSE)),0,VLOOKUP(tblPointScore[[#This Row],[Name / Club]],tblNow_Div1A[[Name / Club]:[Points]],5,FALSE))</f>
        <v>0</v>
      </c>
      <c r="Q159" s="1">
        <f>IF(ISNA(VLOOKUP(tblPointScore[[#This Row],[Name / Club]],tblNow_Div1B[[Name / Club]:[Points]],5,FALSE)),0,VLOOKUP(tblPointScore[[#This Row],[Name / Club]],tblNow_Div1B[[Name / Club]:[Points]],5,FALSE))</f>
        <v>0</v>
      </c>
      <c r="R159" s="1">
        <f>IF(ISNA(VLOOKUP(tblPointScore[[#This Row],[Name / Club]],tblNow_Div2A[[Name / Club]:[Points]],5,FALSE)),0,VLOOKUP(tblPointScore[[#This Row],[Name / Club]],tblNow_Div2A[[Name / Club]:[Points]],5,FALSE))</f>
        <v>0</v>
      </c>
      <c r="S159" s="1">
        <f>IF(ISNA(VLOOKUP(tblPointScore[[#This Row],[Name / Club]],tblNow_Div2B[[Name / Club]:[Points]],5,FALSE)),0,VLOOKUP(tblPointScore[[#This Row],[Name / Club]],tblNow_Div2B[[Name / Club]:[Points]],5,FALSE))</f>
        <v>0</v>
      </c>
      <c r="T15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59" s="1">
        <f>IF(ISNA(VLOOKUP(tblPointScore[[#This Row],[Name / Club]],tblSthn_Div1[[Name / Club]:[Points]],5,FALSE)),0,VLOOKUP(tblPointScore[[#This Row],[Name / Club]],tblSthn_Div1[[Name / Club]:[Points]],5,FALSE))</f>
        <v>0</v>
      </c>
      <c r="V159" s="1">
        <f>IF(ISNA(VLOOKUP(tblPointScore[[#This Row],[Name / Club]],tblSthn_Div2[[Name / Club]:[Points]],5,FALSE)),0,VLOOKUP(tblPointScore[[#This Row],[Name / Club]],tblSthn_Div2[[Name / Club]:[Points]],5,FALSE))</f>
        <v>0</v>
      </c>
      <c r="W159" s="1">
        <f>IF(ISNA(VLOOKUP(tblPointScore[[#This Row],[Name / Club]],tblSthn_Div1[Name / Club],1,FALSE)),IF(ISNA(VLOOKUP(tblPointScore[[#This Row],[Name / Club]],tblSthn_Div2[Name / Club],1,FALSE)),0,3),3)</f>
        <v>0</v>
      </c>
      <c r="X159" s="1">
        <f>SUM(tblPointScore[[#This Row],[Glbn Div 1]:[Sth H Pts]])</f>
        <v>0</v>
      </c>
      <c r="Y15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5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59" s="38" t="str">
        <f>IF(AND(tblPointScore[[#This Row],[Div 1 Pts]]&gt;0,tblPointScore[[#This Row],[Div 2 Pts]]&gt;0),"Y","N")</f>
        <v>N</v>
      </c>
      <c r="AB159" s="35" t="str">
        <f>IF(AND(tblPointScore[[#This Row],[Mac Div 1 A]]&gt;0,tblPointScore[[#This Row],[Mac Div 1 B]]&gt;0),"Y","N")</f>
        <v>N</v>
      </c>
      <c r="AC159" s="35" t="str">
        <f>IF(AND(tblPointScore[[#This Row],[Mac Div 2 A]]&gt;0,tblPointScore[[#This Row],[Mac Div 2 B]]&gt;0),"Y","N")</f>
        <v>N</v>
      </c>
      <c r="AD159" s="35" t="str">
        <f>IF(AND(tblPointScore[[#This Row],[Now Div 1 A]]&gt;0,tblPointScore[[#This Row],[Now Div 1 B]]&gt;0),"Y","N")</f>
        <v>N</v>
      </c>
      <c r="AE159" s="35" t="str">
        <f>IF(AND(tblPointScore[[#This Row],[Now Div 2 A]]&gt;0,tblPointScore[[#This Row],[Now Div 2 B]]&gt;0),"Y","N")</f>
        <v>N</v>
      </c>
      <c r="AF15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60" spans="1:32" hidden="1">
      <c r="A160" s="1">
        <f ca="1">CELL("row", A159)-1</f>
        <v>158</v>
      </c>
      <c r="B160" s="7" t="s">
        <v>412</v>
      </c>
      <c r="C160" s="7" t="s">
        <v>683</v>
      </c>
      <c r="D160" s="4" t="str">
        <f>CONCATENATE(tblPointScore[[#This Row],[Name]]," - ",tblPointScore[[#This Row],[Club]])</f>
        <v>Blakeborough Ben - SHCC</v>
      </c>
      <c r="E160" s="1">
        <f>IF(ISNA(VLOOKUP(tblPointScore[[#This Row],[Name / Club]],tblGlbn_Div1[[Name / Club]:[Points]],5,FALSE)),0,VLOOKUP(tblPointScore[[#This Row],[Name / Club]],tblGlbn_Div1[[Name / Club]:[Points]],5,FALSE))</f>
        <v>0</v>
      </c>
      <c r="F160" s="9">
        <f>IF(ISNA(VLOOKUP(tblPointScore[[#This Row],[Name / Club]],tblGlbn_Div2[[Name / Club]:[Points]],5,FALSE)),0,VLOOKUP(tblPointScore[[#This Row],[Name / Club]],tblGlbn_Div2[[Name / Club]:[Points]],5,FALSE))</f>
        <v>0</v>
      </c>
      <c r="G160" s="9">
        <f>IF(ISNA(VLOOKUP(tblPointScore[[#This Row],[Name / Club]],tblGlbn_Div1[Name / Club],1,FALSE)),IF(ISNA(VLOOKUP(tblPointScore[[#This Row],[Name / Club]],tblGlbn_Div2[Name / Club],1,FALSE)),0,3),3)</f>
        <v>0</v>
      </c>
      <c r="H160" s="1">
        <f>IF(ISNA(VLOOKUP(tblPointScore[[#This Row],[Name / Club]],tblIll_Div1[[Name / Club]:[Points]],5,FALSE)),0,VLOOKUP(tblPointScore[[#This Row],[Name / Club]],tblIll_Div1[[Name / Club]:[Points]],5,FALSE))</f>
        <v>0</v>
      </c>
      <c r="I160" s="1">
        <f>IF(ISNA(VLOOKUP(tblPointScore[[#This Row],[Name / Club]],tblIll_Div2[[Name / Club]:[Points]],5,FALSE)),0,VLOOKUP(tblPointScore[[#This Row],[Name / Club]],tblIll_Div2[[Name / Club]:[Points]],5,FALSE))</f>
        <v>0</v>
      </c>
      <c r="J160" s="1">
        <f>IF(ISNA(VLOOKUP(tblPointScore[[#This Row],[Name / Club]],tblIll_Div1[Name / Club],1,FALSE)),IF(ISNA(VLOOKUP(tblPointScore[[#This Row],[Name / Club]],tblIll_Div2[Name / Club],1,FALSE)),0,3),3)</f>
        <v>0</v>
      </c>
      <c r="K160" s="1">
        <f>IF(ISNA(VLOOKUP(tblPointScore[[#This Row],[Name / Club]],tblMac_Div1A[[Name / Club]:[Points]],5,FALSE)),0,VLOOKUP(tblPointScore[[#This Row],[Name / Club]],tblMac_Div1A[[Name / Club]:[Points]],5,FALSE))</f>
        <v>0</v>
      </c>
      <c r="L160" s="1">
        <f>IF(ISNA(VLOOKUP(tblPointScore[[#This Row],[Name / Club]],tblMac_Div1B[[Name / Club]:[Points]],5,FALSE)),0,VLOOKUP(tblPointScore[[#This Row],[Name / Club]],tblMac_Div1B[[Name / Club]:[Points]],5,FALSE))</f>
        <v>0</v>
      </c>
      <c r="M160" s="1">
        <f>IF(ISNA(VLOOKUP(tblPointScore[[#This Row],[Name / Club]],tblMac_Div2A[[Name / Club]:[Points]],5,FALSE)),0,VLOOKUP(tblPointScore[[#This Row],[Name / Club]],tblMac_Div2A[[Name / Club]:[Points]],5,FALSE))</f>
        <v>0</v>
      </c>
      <c r="N160" s="1">
        <f>IF(ISNA(VLOOKUP(tblPointScore[[#This Row],[Name / Club]],tblMac_Div2B[[Name / Club]:[Points]],5,FALSE)),0,VLOOKUP(tblPointScore[[#This Row],[Name / Club]],tblMac_Div2B[[Name / Club]:[Points]],5,FALSE))</f>
        <v>0</v>
      </c>
      <c r="O16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60" s="1">
        <f>IF(ISNA(VLOOKUP(tblPointScore[[#This Row],[Name / Club]],tblNow_Div1A[[Name / Club]:[Points]],5,FALSE)),0,VLOOKUP(tblPointScore[[#This Row],[Name / Club]],tblNow_Div1A[[Name / Club]:[Points]],5,FALSE))</f>
        <v>0</v>
      </c>
      <c r="Q160" s="1">
        <f>IF(ISNA(VLOOKUP(tblPointScore[[#This Row],[Name / Club]],tblNow_Div1B[[Name / Club]:[Points]],5,FALSE)),0,VLOOKUP(tblPointScore[[#This Row],[Name / Club]],tblNow_Div1B[[Name / Club]:[Points]],5,FALSE))</f>
        <v>0</v>
      </c>
      <c r="R160" s="1">
        <f>IF(ISNA(VLOOKUP(tblPointScore[[#This Row],[Name / Club]],tblNow_Div2A[[Name / Club]:[Points]],5,FALSE)),0,VLOOKUP(tblPointScore[[#This Row],[Name / Club]],tblNow_Div2A[[Name / Club]:[Points]],5,FALSE))</f>
        <v>0</v>
      </c>
      <c r="S160" s="1">
        <f>IF(ISNA(VLOOKUP(tblPointScore[[#This Row],[Name / Club]],tblNow_Div2B[[Name / Club]:[Points]],5,FALSE)),0,VLOOKUP(tblPointScore[[#This Row],[Name / Club]],tblNow_Div2B[[Name / Club]:[Points]],5,FALSE))</f>
        <v>0</v>
      </c>
      <c r="T16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60" s="1">
        <f>IF(ISNA(VLOOKUP(tblPointScore[[#This Row],[Name / Club]],tblSthn_Div1[[Name / Club]:[Points]],5,FALSE)),0,VLOOKUP(tblPointScore[[#This Row],[Name / Club]],tblSthn_Div1[[Name / Club]:[Points]],5,FALSE))</f>
        <v>0</v>
      </c>
      <c r="V160" s="1">
        <f>IF(ISNA(VLOOKUP(tblPointScore[[#This Row],[Name / Club]],tblSthn_Div2[[Name / Club]:[Points]],5,FALSE)),0,VLOOKUP(tblPointScore[[#This Row],[Name / Club]],tblSthn_Div2[[Name / Club]:[Points]],5,FALSE))</f>
        <v>0</v>
      </c>
      <c r="W160" s="1">
        <f>IF(ISNA(VLOOKUP(tblPointScore[[#This Row],[Name / Club]],tblSthn_Div1[Name / Club],1,FALSE)),IF(ISNA(VLOOKUP(tblPointScore[[#This Row],[Name / Club]],tblSthn_Div2[Name / Club],1,FALSE)),0,3),3)</f>
        <v>0</v>
      </c>
      <c r="X160" s="9">
        <f>SUM(tblPointScore[[#This Row],[Glbn Div 1]:[Sth H Pts]])</f>
        <v>0</v>
      </c>
      <c r="Y16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6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60" s="38" t="str">
        <f>IF(AND(tblPointScore[[#This Row],[Div 1 Pts]]&gt;0,tblPointScore[[#This Row],[Div 2 Pts]]&gt;0),"Y","N")</f>
        <v>N</v>
      </c>
      <c r="AB160" s="35" t="str">
        <f>IF(AND(tblPointScore[[#This Row],[Mac Div 1 A]]&gt;0,tblPointScore[[#This Row],[Mac Div 1 B]]&gt;0),"Y","N")</f>
        <v>N</v>
      </c>
      <c r="AC160" s="35" t="str">
        <f>IF(AND(tblPointScore[[#This Row],[Mac Div 2 A]]&gt;0,tblPointScore[[#This Row],[Mac Div 2 B]]&gt;0),"Y","N")</f>
        <v>N</v>
      </c>
      <c r="AD160" s="35" t="str">
        <f>IF(AND(tblPointScore[[#This Row],[Now Div 1 A]]&gt;0,tblPointScore[[#This Row],[Now Div 1 B]]&gt;0),"Y","N")</f>
        <v>N</v>
      </c>
      <c r="AE160" s="35" t="str">
        <f>IF(AND(tblPointScore[[#This Row],[Now Div 2 A]]&gt;0,tblPointScore[[#This Row],[Now Div 2 B]]&gt;0),"Y","N")</f>
        <v>N</v>
      </c>
      <c r="AF16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61" spans="1:32" hidden="1">
      <c r="A161" s="1">
        <f ca="1">CELL("row", A160)-1</f>
        <v>159</v>
      </c>
      <c r="B161" s="7" t="s">
        <v>110</v>
      </c>
      <c r="C161" s="7" t="s">
        <v>682</v>
      </c>
      <c r="D161" s="4" t="str">
        <f>CONCATENATE(tblPointScore[[#This Row],[Name]]," - ",tblPointScore[[#This Row],[Club]])</f>
        <v>Blane Steve - CCC</v>
      </c>
      <c r="E161" s="1">
        <f>IF(ISNA(VLOOKUP(tblPointScore[[#This Row],[Name / Club]],tblGlbn_Div1[[Name / Club]:[Points]],5,FALSE)),0,VLOOKUP(tblPointScore[[#This Row],[Name / Club]],tblGlbn_Div1[[Name / Club]:[Points]],5,FALSE))</f>
        <v>0</v>
      </c>
      <c r="F161" s="1">
        <f>IF(ISNA(VLOOKUP(tblPointScore[[#This Row],[Name / Club]],tblGlbn_Div2[[Name / Club]:[Points]],5,FALSE)),0,VLOOKUP(tblPointScore[[#This Row],[Name / Club]],tblGlbn_Div2[[Name / Club]:[Points]],5,FALSE))</f>
        <v>0</v>
      </c>
      <c r="G161" s="1">
        <f>IF(ISNA(VLOOKUP(tblPointScore[[#This Row],[Name / Club]],tblGlbn_Div1[Name / Club],1,FALSE)),IF(ISNA(VLOOKUP(tblPointScore[[#This Row],[Name / Club]],tblGlbn_Div2[Name / Club],1,FALSE)),0,3),3)</f>
        <v>0</v>
      </c>
      <c r="H161" s="1">
        <f>IF(ISNA(VLOOKUP(tblPointScore[[#This Row],[Name / Club]],tblIll_Div1[[Name / Club]:[Points]],5,FALSE)),0,VLOOKUP(tblPointScore[[#This Row],[Name / Club]],tblIll_Div1[[Name / Club]:[Points]],5,FALSE))</f>
        <v>0</v>
      </c>
      <c r="I161" s="1">
        <f>IF(ISNA(VLOOKUP(tblPointScore[[#This Row],[Name / Club]],tblIll_Div2[[Name / Club]:[Points]],5,FALSE)),0,VLOOKUP(tblPointScore[[#This Row],[Name / Club]],tblIll_Div2[[Name / Club]:[Points]],5,FALSE))</f>
        <v>0</v>
      </c>
      <c r="J161" s="1">
        <f>IF(ISNA(VLOOKUP(tblPointScore[[#This Row],[Name / Club]],tblIll_Div1[Name / Club],1,FALSE)),IF(ISNA(VLOOKUP(tblPointScore[[#This Row],[Name / Club]],tblIll_Div2[Name / Club],1,FALSE)),0,3),3)</f>
        <v>0</v>
      </c>
      <c r="K161" s="1">
        <f>IF(ISNA(VLOOKUP(tblPointScore[[#This Row],[Name / Club]],tblMac_Div1A[[Name / Club]:[Points]],5,FALSE)),0,VLOOKUP(tblPointScore[[#This Row],[Name / Club]],tblMac_Div1A[[Name / Club]:[Points]],5,FALSE))</f>
        <v>0</v>
      </c>
      <c r="L161" s="1">
        <f>IF(ISNA(VLOOKUP(tblPointScore[[#This Row],[Name / Club]],tblMac_Div1B[[Name / Club]:[Points]],5,FALSE)),0,VLOOKUP(tblPointScore[[#This Row],[Name / Club]],tblMac_Div1B[[Name / Club]:[Points]],5,FALSE))</f>
        <v>0</v>
      </c>
      <c r="M161" s="1">
        <f>IF(ISNA(VLOOKUP(tblPointScore[[#This Row],[Name / Club]],tblMac_Div2A[[Name / Club]:[Points]],5,FALSE)),0,VLOOKUP(tblPointScore[[#This Row],[Name / Club]],tblMac_Div2A[[Name / Club]:[Points]],5,FALSE))</f>
        <v>0</v>
      </c>
      <c r="N161" s="1">
        <f>IF(ISNA(VLOOKUP(tblPointScore[[#This Row],[Name / Club]],tblMac_Div2B[[Name / Club]:[Points]],5,FALSE)),0,VLOOKUP(tblPointScore[[#This Row],[Name / Club]],tblMac_Div2B[[Name / Club]:[Points]],5,FALSE))</f>
        <v>0</v>
      </c>
      <c r="O16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61" s="1">
        <f>IF(ISNA(VLOOKUP(tblPointScore[[#This Row],[Name / Club]],tblNow_Div1A[[Name / Club]:[Points]],5,FALSE)),0,VLOOKUP(tblPointScore[[#This Row],[Name / Club]],tblNow_Div1A[[Name / Club]:[Points]],5,FALSE))</f>
        <v>0</v>
      </c>
      <c r="Q161" s="1">
        <f>IF(ISNA(VLOOKUP(tblPointScore[[#This Row],[Name / Club]],tblNow_Div1B[[Name / Club]:[Points]],5,FALSE)),0,VLOOKUP(tblPointScore[[#This Row],[Name / Club]],tblNow_Div1B[[Name / Club]:[Points]],5,FALSE))</f>
        <v>0</v>
      </c>
      <c r="R161" s="1">
        <f>IF(ISNA(VLOOKUP(tblPointScore[[#This Row],[Name / Club]],tblNow_Div2A[[Name / Club]:[Points]],5,FALSE)),0,VLOOKUP(tblPointScore[[#This Row],[Name / Club]],tblNow_Div2A[[Name / Club]:[Points]],5,FALSE))</f>
        <v>0</v>
      </c>
      <c r="S161" s="1">
        <f>IF(ISNA(VLOOKUP(tblPointScore[[#This Row],[Name / Club]],tblNow_Div2B[[Name / Club]:[Points]],5,FALSE)),0,VLOOKUP(tblPointScore[[#This Row],[Name / Club]],tblNow_Div2B[[Name / Club]:[Points]],5,FALSE))</f>
        <v>0</v>
      </c>
      <c r="T16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61" s="1">
        <f>IF(ISNA(VLOOKUP(tblPointScore[[#This Row],[Name / Club]],tblSthn_Div1[[Name / Club]:[Points]],5,FALSE)),0,VLOOKUP(tblPointScore[[#This Row],[Name / Club]],tblSthn_Div1[[Name / Club]:[Points]],5,FALSE))</f>
        <v>0</v>
      </c>
      <c r="V161" s="1">
        <f>IF(ISNA(VLOOKUP(tblPointScore[[#This Row],[Name / Club]],tblSthn_Div2[[Name / Club]:[Points]],5,FALSE)),0,VLOOKUP(tblPointScore[[#This Row],[Name / Club]],tblSthn_Div2[[Name / Club]:[Points]],5,FALSE))</f>
        <v>0</v>
      </c>
      <c r="W161" s="1">
        <f>IF(ISNA(VLOOKUP(tblPointScore[[#This Row],[Name / Club]],tblSthn_Div1[Name / Club],1,FALSE)),IF(ISNA(VLOOKUP(tblPointScore[[#This Row],[Name / Club]],tblSthn_Div2[Name / Club],1,FALSE)),0,3),3)</f>
        <v>0</v>
      </c>
      <c r="X161" s="1">
        <f>SUM(tblPointScore[[#This Row],[Glbn Div 1]:[Sth H Pts]])</f>
        <v>0</v>
      </c>
      <c r="Y16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6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61" s="38" t="str">
        <f>IF(AND(tblPointScore[[#This Row],[Div 1 Pts]]&gt;0,tblPointScore[[#This Row],[Div 2 Pts]]&gt;0),"Y","N")</f>
        <v>N</v>
      </c>
      <c r="AB161" s="35" t="str">
        <f>IF(AND(tblPointScore[[#This Row],[Mac Div 1 A]]&gt;0,tblPointScore[[#This Row],[Mac Div 1 B]]&gt;0),"Y","N")</f>
        <v>N</v>
      </c>
      <c r="AC161" s="35" t="str">
        <f>IF(AND(tblPointScore[[#This Row],[Mac Div 2 A]]&gt;0,tblPointScore[[#This Row],[Mac Div 2 B]]&gt;0),"Y","N")</f>
        <v>N</v>
      </c>
      <c r="AD161" s="35" t="str">
        <f>IF(AND(tblPointScore[[#This Row],[Now Div 1 A]]&gt;0,tblPointScore[[#This Row],[Now Div 1 B]]&gt;0),"Y","N")</f>
        <v>N</v>
      </c>
      <c r="AE161" s="35" t="str">
        <f>IF(AND(tblPointScore[[#This Row],[Now Div 2 A]]&gt;0,tblPointScore[[#This Row],[Now Div 2 B]]&gt;0),"Y","N")</f>
        <v>N</v>
      </c>
      <c r="AF16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62" spans="1:32" hidden="1">
      <c r="A162" s="20">
        <f ca="1">CELL("row", A161)-1</f>
        <v>160</v>
      </c>
      <c r="B162" s="19" t="s">
        <v>552</v>
      </c>
      <c r="C162" s="21" t="s">
        <v>683</v>
      </c>
      <c r="D162" s="22" t="str">
        <f>CONCATENATE(tblPointScore[[#This Row],[Name]]," - ",tblPointScore[[#This Row],[Club]])</f>
        <v>Bloor Roger - SHCC</v>
      </c>
      <c r="E162" s="23">
        <f>IF(ISNA(VLOOKUP(tblPointScore[[#This Row],[Name / Club]],tblGlbn_Div1[[Name / Club]:[Points]],5,FALSE)),0,VLOOKUP(tblPointScore[[#This Row],[Name / Club]],tblGlbn_Div1[[Name / Club]:[Points]],5,FALSE))</f>
        <v>0</v>
      </c>
      <c r="F162" s="23">
        <f>IF(ISNA(VLOOKUP(tblPointScore[[#This Row],[Name / Club]],tblGlbn_Div2[[Name / Club]:[Points]],5,FALSE)),0,VLOOKUP(tblPointScore[[#This Row],[Name / Club]],tblGlbn_Div2[[Name / Club]:[Points]],5,FALSE))</f>
        <v>0</v>
      </c>
      <c r="G162" s="23">
        <f>IF(ISNA(VLOOKUP(tblPointScore[[#This Row],[Name / Club]],tblGlbn_Div1[Name / Club],1,FALSE)),IF(ISNA(VLOOKUP(tblPointScore[[#This Row],[Name / Club]],tblGlbn_Div2[Name / Club],1,FALSE)),0,3),3)</f>
        <v>0</v>
      </c>
      <c r="H162" s="23">
        <f>IF(ISNA(VLOOKUP(tblPointScore[[#This Row],[Name / Club]],tblIll_Div1[[Name / Club]:[Points]],5,FALSE)),0,VLOOKUP(tblPointScore[[#This Row],[Name / Club]],tblIll_Div1[[Name / Club]:[Points]],5,FALSE))</f>
        <v>0</v>
      </c>
      <c r="I162" s="23">
        <f>IF(ISNA(VLOOKUP(tblPointScore[[#This Row],[Name / Club]],tblIll_Div2[[Name / Club]:[Points]],5,FALSE)),0,VLOOKUP(tblPointScore[[#This Row],[Name / Club]],tblIll_Div2[[Name / Club]:[Points]],5,FALSE))</f>
        <v>0</v>
      </c>
      <c r="J162" s="23">
        <f>IF(ISNA(VLOOKUP(tblPointScore[[#This Row],[Name / Club]],tblIll_Div1[Name / Club],1,FALSE)),IF(ISNA(VLOOKUP(tblPointScore[[#This Row],[Name / Club]],tblIll_Div2[Name / Club],1,FALSE)),0,3),3)</f>
        <v>0</v>
      </c>
      <c r="K162" s="23">
        <f>IF(ISNA(VLOOKUP(tblPointScore[[#This Row],[Name / Club]],tblMac_Div1A[[Name / Club]:[Points]],5,FALSE)),0,VLOOKUP(tblPointScore[[#This Row],[Name / Club]],tblMac_Div1A[[Name / Club]:[Points]],5,FALSE))</f>
        <v>0</v>
      </c>
      <c r="L162" s="23">
        <f>IF(ISNA(VLOOKUP(tblPointScore[[#This Row],[Name / Club]],tblMac_Div1B[[Name / Club]:[Points]],5,FALSE)),0,VLOOKUP(tblPointScore[[#This Row],[Name / Club]],tblMac_Div1B[[Name / Club]:[Points]],5,FALSE))</f>
        <v>0</v>
      </c>
      <c r="M162" s="23">
        <f>IF(ISNA(VLOOKUP(tblPointScore[[#This Row],[Name / Club]],tblMac_Div2A[[Name / Club]:[Points]],5,FALSE)),0,VLOOKUP(tblPointScore[[#This Row],[Name / Club]],tblMac_Div2A[[Name / Club]:[Points]],5,FALSE))</f>
        <v>0</v>
      </c>
      <c r="N162" s="23">
        <f>IF(ISNA(VLOOKUP(tblPointScore[[#This Row],[Name / Club]],tblMac_Div2B[[Name / Club]:[Points]],5,FALSE)),0,VLOOKUP(tblPointScore[[#This Row],[Name / Club]],tblMac_Div2B[[Name / Club]:[Points]],5,FALSE))</f>
        <v>0</v>
      </c>
      <c r="O162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62" s="23">
        <f>IF(ISNA(VLOOKUP(tblPointScore[[#This Row],[Name / Club]],tblNow_Div1A[[Name / Club]:[Points]],5,FALSE)),0,VLOOKUP(tblPointScore[[#This Row],[Name / Club]],tblNow_Div1A[[Name / Club]:[Points]],5,FALSE))</f>
        <v>0</v>
      </c>
      <c r="Q162" s="23">
        <f>IF(ISNA(VLOOKUP(tblPointScore[[#This Row],[Name / Club]],tblNow_Div1B[[Name / Club]:[Points]],5,FALSE)),0,VLOOKUP(tblPointScore[[#This Row],[Name / Club]],tblNow_Div1B[[Name / Club]:[Points]],5,FALSE))</f>
        <v>0</v>
      </c>
      <c r="R162" s="23">
        <f>IF(ISNA(VLOOKUP(tblPointScore[[#This Row],[Name / Club]],tblNow_Div2A[[Name / Club]:[Points]],5,FALSE)),0,VLOOKUP(tblPointScore[[#This Row],[Name / Club]],tblNow_Div2A[[Name / Club]:[Points]],5,FALSE))</f>
        <v>0</v>
      </c>
      <c r="S162" s="23">
        <f>IF(ISNA(VLOOKUP(tblPointScore[[#This Row],[Name / Club]],tblNow_Div2B[[Name / Club]:[Points]],5,FALSE)),0,VLOOKUP(tblPointScore[[#This Row],[Name / Club]],tblNow_Div2B[[Name / Club]:[Points]],5,FALSE))</f>
        <v>0</v>
      </c>
      <c r="T162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62" s="23">
        <f>IF(ISNA(VLOOKUP(tblPointScore[[#This Row],[Name / Club]],tblSthn_Div1[[Name / Club]:[Points]],5,FALSE)),0,VLOOKUP(tblPointScore[[#This Row],[Name / Club]],tblSthn_Div1[[Name / Club]:[Points]],5,FALSE))</f>
        <v>0</v>
      </c>
      <c r="V162" s="23">
        <f>IF(ISNA(VLOOKUP(tblPointScore[[#This Row],[Name / Club]],tblSthn_Div2[[Name / Club]:[Points]],5,FALSE)),0,VLOOKUP(tblPointScore[[#This Row],[Name / Club]],tblSthn_Div2[[Name / Club]:[Points]],5,FALSE))</f>
        <v>0</v>
      </c>
      <c r="W162" s="23">
        <f>IF(ISNA(VLOOKUP(tblPointScore[[#This Row],[Name / Club]],tblSthn_Div1[Name / Club],1,FALSE)),IF(ISNA(VLOOKUP(tblPointScore[[#This Row],[Name / Club]],tblSthn_Div2[Name / Club],1,FALSE)),0,3),3)</f>
        <v>0</v>
      </c>
      <c r="X162" s="23">
        <f>SUM(tblPointScore[[#This Row],[Glbn Div 1]:[Sth H Pts]])</f>
        <v>0</v>
      </c>
      <c r="Y16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6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62" s="38" t="str">
        <f>IF(AND(tblPointScore[[#This Row],[Div 1 Pts]]&gt;0,tblPointScore[[#This Row],[Div 2 Pts]]&gt;0),"Y","N")</f>
        <v>N</v>
      </c>
      <c r="AB162" s="35" t="str">
        <f>IF(AND(tblPointScore[[#This Row],[Mac Div 1 A]]&gt;0,tblPointScore[[#This Row],[Mac Div 1 B]]&gt;0),"Y","N")</f>
        <v>N</v>
      </c>
      <c r="AC162" s="35" t="str">
        <f>IF(AND(tblPointScore[[#This Row],[Mac Div 2 A]]&gt;0,tblPointScore[[#This Row],[Mac Div 2 B]]&gt;0),"Y","N")</f>
        <v>N</v>
      </c>
      <c r="AD162" s="35" t="str">
        <f>IF(AND(tblPointScore[[#This Row],[Now Div 1 A]]&gt;0,tblPointScore[[#This Row],[Now Div 1 B]]&gt;0),"Y","N")</f>
        <v>N</v>
      </c>
      <c r="AE162" s="35" t="str">
        <f>IF(AND(tblPointScore[[#This Row],[Now Div 2 A]]&gt;0,tblPointScore[[#This Row],[Now Div 2 B]]&gt;0),"Y","N")</f>
        <v>N</v>
      </c>
      <c r="AF16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63" spans="1:32" hidden="1">
      <c r="A163" s="1">
        <f ca="1">CELL("row", A162)-1</f>
        <v>161</v>
      </c>
      <c r="B163" s="7" t="s">
        <v>111</v>
      </c>
      <c r="C163" s="7" t="s">
        <v>684</v>
      </c>
      <c r="D163" s="4" t="str">
        <f>CONCATENATE(tblPointScore[[#This Row],[Name]]," - ",tblPointScore[[#This Row],[Club]])</f>
        <v>Boardley Greg  - NVC</v>
      </c>
      <c r="E163" s="1">
        <f>IF(ISNA(VLOOKUP(tblPointScore[[#This Row],[Name / Club]],tblGlbn_Div1[[Name / Club]:[Points]],5,FALSE)),0,VLOOKUP(tblPointScore[[#This Row],[Name / Club]],tblGlbn_Div1[[Name / Club]:[Points]],5,FALSE))</f>
        <v>0</v>
      </c>
      <c r="F163" s="1">
        <f>IF(ISNA(VLOOKUP(tblPointScore[[#This Row],[Name / Club]],tblGlbn_Div2[[Name / Club]:[Points]],5,FALSE)),0,VLOOKUP(tblPointScore[[#This Row],[Name / Club]],tblGlbn_Div2[[Name / Club]:[Points]],5,FALSE))</f>
        <v>0</v>
      </c>
      <c r="G163" s="1">
        <f>IF(ISNA(VLOOKUP(tblPointScore[[#This Row],[Name / Club]],tblGlbn_Div1[Name / Club],1,FALSE)),IF(ISNA(VLOOKUP(tblPointScore[[#This Row],[Name / Club]],tblGlbn_Div2[Name / Club],1,FALSE)),0,3),3)</f>
        <v>0</v>
      </c>
      <c r="H163" s="1">
        <f>IF(ISNA(VLOOKUP(tblPointScore[[#This Row],[Name / Club]],tblIll_Div1[[Name / Club]:[Points]],5,FALSE)),0,VLOOKUP(tblPointScore[[#This Row],[Name / Club]],tblIll_Div1[[Name / Club]:[Points]],5,FALSE))</f>
        <v>0</v>
      </c>
      <c r="I163" s="1">
        <f>IF(ISNA(VLOOKUP(tblPointScore[[#This Row],[Name / Club]],tblIll_Div2[[Name / Club]:[Points]],5,FALSE)),0,VLOOKUP(tblPointScore[[#This Row],[Name / Club]],tblIll_Div2[[Name / Club]:[Points]],5,FALSE))</f>
        <v>0</v>
      </c>
      <c r="J163" s="1">
        <f>IF(ISNA(VLOOKUP(tblPointScore[[#This Row],[Name / Club]],tblIll_Div1[Name / Club],1,FALSE)),IF(ISNA(VLOOKUP(tblPointScore[[#This Row],[Name / Club]],tblIll_Div2[Name / Club],1,FALSE)),0,3),3)</f>
        <v>0</v>
      </c>
      <c r="K163" s="1">
        <f>IF(ISNA(VLOOKUP(tblPointScore[[#This Row],[Name / Club]],tblMac_Div1A[[Name / Club]:[Points]],5,FALSE)),0,VLOOKUP(tblPointScore[[#This Row],[Name / Club]],tblMac_Div1A[[Name / Club]:[Points]],5,FALSE))</f>
        <v>0</v>
      </c>
      <c r="L163" s="1">
        <f>IF(ISNA(VLOOKUP(tblPointScore[[#This Row],[Name / Club]],tblMac_Div1B[[Name / Club]:[Points]],5,FALSE)),0,VLOOKUP(tblPointScore[[#This Row],[Name / Club]],tblMac_Div1B[[Name / Club]:[Points]],5,FALSE))</f>
        <v>0</v>
      </c>
      <c r="M163" s="1">
        <f>IF(ISNA(VLOOKUP(tblPointScore[[#This Row],[Name / Club]],tblMac_Div2A[[Name / Club]:[Points]],5,FALSE)),0,VLOOKUP(tblPointScore[[#This Row],[Name / Club]],tblMac_Div2A[[Name / Club]:[Points]],5,FALSE))</f>
        <v>0</v>
      </c>
      <c r="N163" s="1">
        <f>IF(ISNA(VLOOKUP(tblPointScore[[#This Row],[Name / Club]],tblMac_Div2B[[Name / Club]:[Points]],5,FALSE)),0,VLOOKUP(tblPointScore[[#This Row],[Name / Club]],tblMac_Div2B[[Name / Club]:[Points]],5,FALSE))</f>
        <v>0</v>
      </c>
      <c r="O16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63" s="1">
        <f>IF(ISNA(VLOOKUP(tblPointScore[[#This Row],[Name / Club]],tblNow_Div1A[[Name / Club]:[Points]],5,FALSE)),0,VLOOKUP(tblPointScore[[#This Row],[Name / Club]],tblNow_Div1A[[Name / Club]:[Points]],5,FALSE))</f>
        <v>0</v>
      </c>
      <c r="Q163" s="1">
        <f>IF(ISNA(VLOOKUP(tblPointScore[[#This Row],[Name / Club]],tblNow_Div1B[[Name / Club]:[Points]],5,FALSE)),0,VLOOKUP(tblPointScore[[#This Row],[Name / Club]],tblNow_Div1B[[Name / Club]:[Points]],5,FALSE))</f>
        <v>0</v>
      </c>
      <c r="R163" s="1">
        <f>IF(ISNA(VLOOKUP(tblPointScore[[#This Row],[Name / Club]],tblNow_Div2A[[Name / Club]:[Points]],5,FALSE)),0,VLOOKUP(tblPointScore[[#This Row],[Name / Club]],tblNow_Div2A[[Name / Club]:[Points]],5,FALSE))</f>
        <v>0</v>
      </c>
      <c r="S163" s="1">
        <f>IF(ISNA(VLOOKUP(tblPointScore[[#This Row],[Name / Club]],tblNow_Div2B[[Name / Club]:[Points]],5,FALSE)),0,VLOOKUP(tblPointScore[[#This Row],[Name / Club]],tblNow_Div2B[[Name / Club]:[Points]],5,FALSE))</f>
        <v>0</v>
      </c>
      <c r="T16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63" s="1">
        <f>IF(ISNA(VLOOKUP(tblPointScore[[#This Row],[Name / Club]],tblSthn_Div1[[Name / Club]:[Points]],5,FALSE)),0,VLOOKUP(tblPointScore[[#This Row],[Name / Club]],tblSthn_Div1[[Name / Club]:[Points]],5,FALSE))</f>
        <v>0</v>
      </c>
      <c r="V163" s="1">
        <f>IF(ISNA(VLOOKUP(tblPointScore[[#This Row],[Name / Club]],tblSthn_Div2[[Name / Club]:[Points]],5,FALSE)),0,VLOOKUP(tblPointScore[[#This Row],[Name / Club]],tblSthn_Div2[[Name / Club]:[Points]],5,FALSE))</f>
        <v>0</v>
      </c>
      <c r="W163" s="1">
        <f>IF(ISNA(VLOOKUP(tblPointScore[[#This Row],[Name / Club]],tblSthn_Div1[Name / Club],1,FALSE)),IF(ISNA(VLOOKUP(tblPointScore[[#This Row],[Name / Club]],tblSthn_Div2[Name / Club],1,FALSE)),0,3),3)</f>
        <v>0</v>
      </c>
      <c r="X163" s="1">
        <f>SUM(tblPointScore[[#This Row],[Glbn Div 1]:[Sth H Pts]])</f>
        <v>0</v>
      </c>
      <c r="Y16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6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63" s="38" t="str">
        <f>IF(AND(tblPointScore[[#This Row],[Div 1 Pts]]&gt;0,tblPointScore[[#This Row],[Div 2 Pts]]&gt;0),"Y","N")</f>
        <v>N</v>
      </c>
      <c r="AB163" s="35" t="str">
        <f>IF(AND(tblPointScore[[#This Row],[Mac Div 1 A]]&gt;0,tblPointScore[[#This Row],[Mac Div 1 B]]&gt;0),"Y","N")</f>
        <v>N</v>
      </c>
      <c r="AC163" s="35" t="str">
        <f>IF(AND(tblPointScore[[#This Row],[Mac Div 2 A]]&gt;0,tblPointScore[[#This Row],[Mac Div 2 B]]&gt;0),"Y","N")</f>
        <v>N</v>
      </c>
      <c r="AD163" s="35" t="str">
        <f>IF(AND(tblPointScore[[#This Row],[Now Div 1 A]]&gt;0,tblPointScore[[#This Row],[Now Div 1 B]]&gt;0),"Y","N")</f>
        <v>N</v>
      </c>
      <c r="AE163" s="35" t="str">
        <f>IF(AND(tblPointScore[[#This Row],[Now Div 2 A]]&gt;0,tblPointScore[[#This Row],[Now Div 2 B]]&gt;0),"Y","N")</f>
        <v>N</v>
      </c>
      <c r="AF16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64" spans="1:32" hidden="1">
      <c r="A164" s="1">
        <f ca="1">CELL("row", A163)-1</f>
        <v>162</v>
      </c>
      <c r="B164" s="7" t="s">
        <v>112</v>
      </c>
      <c r="C164" s="7" t="s">
        <v>681</v>
      </c>
      <c r="D164" s="4" t="str">
        <f>CONCATENATE(tblPointScore[[#This Row],[Name]]," - ",tblPointScore[[#This Row],[Club]])</f>
        <v>Booth Josh - GCC</v>
      </c>
      <c r="E164" s="1">
        <f>IF(ISNA(VLOOKUP(tblPointScore[[#This Row],[Name / Club]],tblGlbn_Div1[[Name / Club]:[Points]],5,FALSE)),0,VLOOKUP(tblPointScore[[#This Row],[Name / Club]],tblGlbn_Div1[[Name / Club]:[Points]],5,FALSE))</f>
        <v>0</v>
      </c>
      <c r="F164" s="1">
        <f>IF(ISNA(VLOOKUP(tblPointScore[[#This Row],[Name / Club]],tblGlbn_Div2[[Name / Club]:[Points]],5,FALSE)),0,VLOOKUP(tblPointScore[[#This Row],[Name / Club]],tblGlbn_Div2[[Name / Club]:[Points]],5,FALSE))</f>
        <v>0</v>
      </c>
      <c r="G164" s="1">
        <f>IF(ISNA(VLOOKUP(tblPointScore[[#This Row],[Name / Club]],tblGlbn_Div1[Name / Club],1,FALSE)),IF(ISNA(VLOOKUP(tblPointScore[[#This Row],[Name / Club]],tblGlbn_Div2[Name / Club],1,FALSE)),0,3),3)</f>
        <v>0</v>
      </c>
      <c r="H164" s="1">
        <f>IF(ISNA(VLOOKUP(tblPointScore[[#This Row],[Name / Club]],tblIll_Div1[[Name / Club]:[Points]],5,FALSE)),0,VLOOKUP(tblPointScore[[#This Row],[Name / Club]],tblIll_Div1[[Name / Club]:[Points]],5,FALSE))</f>
        <v>0</v>
      </c>
      <c r="I164" s="1">
        <f>IF(ISNA(VLOOKUP(tblPointScore[[#This Row],[Name / Club]],tblIll_Div2[[Name / Club]:[Points]],5,FALSE)),0,VLOOKUP(tblPointScore[[#This Row],[Name / Club]],tblIll_Div2[[Name / Club]:[Points]],5,FALSE))</f>
        <v>0</v>
      </c>
      <c r="J164" s="1">
        <f>IF(ISNA(VLOOKUP(tblPointScore[[#This Row],[Name / Club]],tblIll_Div1[Name / Club],1,FALSE)),IF(ISNA(VLOOKUP(tblPointScore[[#This Row],[Name / Club]],tblIll_Div2[Name / Club],1,FALSE)),0,3),3)</f>
        <v>0</v>
      </c>
      <c r="K164" s="1">
        <f>IF(ISNA(VLOOKUP(tblPointScore[[#This Row],[Name / Club]],tblMac_Div1A[[Name / Club]:[Points]],5,FALSE)),0,VLOOKUP(tblPointScore[[#This Row],[Name / Club]],tblMac_Div1A[[Name / Club]:[Points]],5,FALSE))</f>
        <v>0</v>
      </c>
      <c r="L164" s="1">
        <f>IF(ISNA(VLOOKUP(tblPointScore[[#This Row],[Name / Club]],tblMac_Div1B[[Name / Club]:[Points]],5,FALSE)),0,VLOOKUP(tblPointScore[[#This Row],[Name / Club]],tblMac_Div1B[[Name / Club]:[Points]],5,FALSE))</f>
        <v>0</v>
      </c>
      <c r="M164" s="1">
        <f>IF(ISNA(VLOOKUP(tblPointScore[[#This Row],[Name / Club]],tblMac_Div2A[[Name / Club]:[Points]],5,FALSE)),0,VLOOKUP(tblPointScore[[#This Row],[Name / Club]],tblMac_Div2A[[Name / Club]:[Points]],5,FALSE))</f>
        <v>0</v>
      </c>
      <c r="N164" s="1">
        <f>IF(ISNA(VLOOKUP(tblPointScore[[#This Row],[Name / Club]],tblMac_Div2B[[Name / Club]:[Points]],5,FALSE)),0,VLOOKUP(tblPointScore[[#This Row],[Name / Club]],tblMac_Div2B[[Name / Club]:[Points]],5,FALSE))</f>
        <v>0</v>
      </c>
      <c r="O16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64" s="1">
        <f>IF(ISNA(VLOOKUP(tblPointScore[[#This Row],[Name / Club]],tblNow_Div1A[[Name / Club]:[Points]],5,FALSE)),0,VLOOKUP(tblPointScore[[#This Row],[Name / Club]],tblNow_Div1A[[Name / Club]:[Points]],5,FALSE))</f>
        <v>0</v>
      </c>
      <c r="Q164" s="1">
        <f>IF(ISNA(VLOOKUP(tblPointScore[[#This Row],[Name / Club]],tblNow_Div1B[[Name / Club]:[Points]],5,FALSE)),0,VLOOKUP(tblPointScore[[#This Row],[Name / Club]],tblNow_Div1B[[Name / Club]:[Points]],5,FALSE))</f>
        <v>0</v>
      </c>
      <c r="R164" s="1">
        <f>IF(ISNA(VLOOKUP(tblPointScore[[#This Row],[Name / Club]],tblNow_Div2A[[Name / Club]:[Points]],5,FALSE)),0,VLOOKUP(tblPointScore[[#This Row],[Name / Club]],tblNow_Div2A[[Name / Club]:[Points]],5,FALSE))</f>
        <v>0</v>
      </c>
      <c r="S164" s="1">
        <f>IF(ISNA(VLOOKUP(tblPointScore[[#This Row],[Name / Club]],tblNow_Div2B[[Name / Club]:[Points]],5,FALSE)),0,VLOOKUP(tblPointScore[[#This Row],[Name / Club]],tblNow_Div2B[[Name / Club]:[Points]],5,FALSE))</f>
        <v>0</v>
      </c>
      <c r="T16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64" s="1">
        <f>IF(ISNA(VLOOKUP(tblPointScore[[#This Row],[Name / Club]],tblSthn_Div1[[Name / Club]:[Points]],5,FALSE)),0,VLOOKUP(tblPointScore[[#This Row],[Name / Club]],tblSthn_Div1[[Name / Club]:[Points]],5,FALSE))</f>
        <v>0</v>
      </c>
      <c r="V164" s="1">
        <f>IF(ISNA(VLOOKUP(tblPointScore[[#This Row],[Name / Club]],tblSthn_Div2[[Name / Club]:[Points]],5,FALSE)),0,VLOOKUP(tblPointScore[[#This Row],[Name / Club]],tblSthn_Div2[[Name / Club]:[Points]],5,FALSE))</f>
        <v>0</v>
      </c>
      <c r="W164" s="1">
        <f>IF(ISNA(VLOOKUP(tblPointScore[[#This Row],[Name / Club]],tblSthn_Div1[Name / Club],1,FALSE)),IF(ISNA(VLOOKUP(tblPointScore[[#This Row],[Name / Club]],tblSthn_Div2[Name / Club],1,FALSE)),0,3),3)</f>
        <v>0</v>
      </c>
      <c r="X164" s="1">
        <f>SUM(tblPointScore[[#This Row],[Glbn Div 1]:[Sth H Pts]])</f>
        <v>0</v>
      </c>
      <c r="Y16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6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64" s="38" t="str">
        <f>IF(AND(tblPointScore[[#This Row],[Div 1 Pts]]&gt;0,tblPointScore[[#This Row],[Div 2 Pts]]&gt;0),"Y","N")</f>
        <v>N</v>
      </c>
      <c r="AB164" s="35" t="str">
        <f>IF(AND(tblPointScore[[#This Row],[Mac Div 1 A]]&gt;0,tblPointScore[[#This Row],[Mac Div 1 B]]&gt;0),"Y","N")</f>
        <v>N</v>
      </c>
      <c r="AC164" s="35" t="str">
        <f>IF(AND(tblPointScore[[#This Row],[Mac Div 2 A]]&gt;0,tblPointScore[[#This Row],[Mac Div 2 B]]&gt;0),"Y","N")</f>
        <v>N</v>
      </c>
      <c r="AD164" s="35" t="str">
        <f>IF(AND(tblPointScore[[#This Row],[Now Div 1 A]]&gt;0,tblPointScore[[#This Row],[Now Div 1 B]]&gt;0),"Y","N")</f>
        <v>N</v>
      </c>
      <c r="AE164" s="35" t="str">
        <f>IF(AND(tblPointScore[[#This Row],[Now Div 2 A]]&gt;0,tblPointScore[[#This Row],[Now Div 2 B]]&gt;0),"Y","N")</f>
        <v>N</v>
      </c>
      <c r="AF16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65" spans="1:32" hidden="1">
      <c r="A165" s="1">
        <f ca="1">CELL("row", A164)-1</f>
        <v>163</v>
      </c>
      <c r="B165" s="7" t="s">
        <v>413</v>
      </c>
      <c r="C165" s="7" t="s">
        <v>682</v>
      </c>
      <c r="D165" s="4" t="str">
        <f>CONCATENATE(tblPointScore[[#This Row],[Name]]," - ",tblPointScore[[#This Row],[Club]])</f>
        <v>Borodzicz Jerrad - CCC</v>
      </c>
      <c r="E165" s="1">
        <f>IF(ISNA(VLOOKUP(tblPointScore[[#This Row],[Name / Club]],tblGlbn_Div1[[Name / Club]:[Points]],5,FALSE)),0,VLOOKUP(tblPointScore[[#This Row],[Name / Club]],tblGlbn_Div1[[Name / Club]:[Points]],5,FALSE))</f>
        <v>0</v>
      </c>
      <c r="F165" s="9">
        <f>IF(ISNA(VLOOKUP(tblPointScore[[#This Row],[Name / Club]],tblGlbn_Div2[[Name / Club]:[Points]],5,FALSE)),0,VLOOKUP(tblPointScore[[#This Row],[Name / Club]],tblGlbn_Div2[[Name / Club]:[Points]],5,FALSE))</f>
        <v>0</v>
      </c>
      <c r="G165" s="9">
        <f>IF(ISNA(VLOOKUP(tblPointScore[[#This Row],[Name / Club]],tblGlbn_Div1[Name / Club],1,FALSE)),IF(ISNA(VLOOKUP(tblPointScore[[#This Row],[Name / Club]],tblGlbn_Div2[Name / Club],1,FALSE)),0,3),3)</f>
        <v>0</v>
      </c>
      <c r="H165" s="1">
        <f>IF(ISNA(VLOOKUP(tblPointScore[[#This Row],[Name / Club]],tblIll_Div1[[Name / Club]:[Points]],5,FALSE)),0,VLOOKUP(tblPointScore[[#This Row],[Name / Club]],tblIll_Div1[[Name / Club]:[Points]],5,FALSE))</f>
        <v>0</v>
      </c>
      <c r="I165" s="1">
        <f>IF(ISNA(VLOOKUP(tblPointScore[[#This Row],[Name / Club]],tblIll_Div2[[Name / Club]:[Points]],5,FALSE)),0,VLOOKUP(tblPointScore[[#This Row],[Name / Club]],tblIll_Div2[[Name / Club]:[Points]],5,FALSE))</f>
        <v>0</v>
      </c>
      <c r="J165" s="1">
        <f>IF(ISNA(VLOOKUP(tblPointScore[[#This Row],[Name / Club]],tblIll_Div1[Name / Club],1,FALSE)),IF(ISNA(VLOOKUP(tblPointScore[[#This Row],[Name / Club]],tblIll_Div2[Name / Club],1,FALSE)),0,3),3)</f>
        <v>0</v>
      </c>
      <c r="K165" s="1">
        <f>IF(ISNA(VLOOKUP(tblPointScore[[#This Row],[Name / Club]],tblMac_Div1A[[Name / Club]:[Points]],5,FALSE)),0,VLOOKUP(tblPointScore[[#This Row],[Name / Club]],tblMac_Div1A[[Name / Club]:[Points]],5,FALSE))</f>
        <v>0</v>
      </c>
      <c r="L165" s="1">
        <f>IF(ISNA(VLOOKUP(tblPointScore[[#This Row],[Name / Club]],tblMac_Div1B[[Name / Club]:[Points]],5,FALSE)),0,VLOOKUP(tblPointScore[[#This Row],[Name / Club]],tblMac_Div1B[[Name / Club]:[Points]],5,FALSE))</f>
        <v>0</v>
      </c>
      <c r="M165" s="1">
        <f>IF(ISNA(VLOOKUP(tblPointScore[[#This Row],[Name / Club]],tblMac_Div2A[[Name / Club]:[Points]],5,FALSE)),0,VLOOKUP(tblPointScore[[#This Row],[Name / Club]],tblMac_Div2A[[Name / Club]:[Points]],5,FALSE))</f>
        <v>0</v>
      </c>
      <c r="N165" s="1">
        <f>IF(ISNA(VLOOKUP(tblPointScore[[#This Row],[Name / Club]],tblMac_Div2B[[Name / Club]:[Points]],5,FALSE)),0,VLOOKUP(tblPointScore[[#This Row],[Name / Club]],tblMac_Div2B[[Name / Club]:[Points]],5,FALSE))</f>
        <v>0</v>
      </c>
      <c r="O16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65" s="1">
        <f>IF(ISNA(VLOOKUP(tblPointScore[[#This Row],[Name / Club]],tblNow_Div1A[[Name / Club]:[Points]],5,FALSE)),0,VLOOKUP(tblPointScore[[#This Row],[Name / Club]],tblNow_Div1A[[Name / Club]:[Points]],5,FALSE))</f>
        <v>0</v>
      </c>
      <c r="Q165" s="1">
        <f>IF(ISNA(VLOOKUP(tblPointScore[[#This Row],[Name / Club]],tblNow_Div1B[[Name / Club]:[Points]],5,FALSE)),0,VLOOKUP(tblPointScore[[#This Row],[Name / Club]],tblNow_Div1B[[Name / Club]:[Points]],5,FALSE))</f>
        <v>0</v>
      </c>
      <c r="R165" s="1">
        <f>IF(ISNA(VLOOKUP(tblPointScore[[#This Row],[Name / Club]],tblNow_Div2A[[Name / Club]:[Points]],5,FALSE)),0,VLOOKUP(tblPointScore[[#This Row],[Name / Club]],tblNow_Div2A[[Name / Club]:[Points]],5,FALSE))</f>
        <v>0</v>
      </c>
      <c r="S165" s="1">
        <f>IF(ISNA(VLOOKUP(tblPointScore[[#This Row],[Name / Club]],tblNow_Div2B[[Name / Club]:[Points]],5,FALSE)),0,VLOOKUP(tblPointScore[[#This Row],[Name / Club]],tblNow_Div2B[[Name / Club]:[Points]],5,FALSE))</f>
        <v>0</v>
      </c>
      <c r="T16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65" s="1">
        <f>IF(ISNA(VLOOKUP(tblPointScore[[#This Row],[Name / Club]],tblSthn_Div1[[Name / Club]:[Points]],5,FALSE)),0,VLOOKUP(tblPointScore[[#This Row],[Name / Club]],tblSthn_Div1[[Name / Club]:[Points]],5,FALSE))</f>
        <v>0</v>
      </c>
      <c r="V165" s="1">
        <f>IF(ISNA(VLOOKUP(tblPointScore[[#This Row],[Name / Club]],tblSthn_Div2[[Name / Club]:[Points]],5,FALSE)),0,VLOOKUP(tblPointScore[[#This Row],[Name / Club]],tblSthn_Div2[[Name / Club]:[Points]],5,FALSE))</f>
        <v>0</v>
      </c>
      <c r="W165" s="1">
        <f>IF(ISNA(VLOOKUP(tblPointScore[[#This Row],[Name / Club]],tblSthn_Div1[Name / Club],1,FALSE)),IF(ISNA(VLOOKUP(tblPointScore[[#This Row],[Name / Club]],tblSthn_Div2[Name / Club],1,FALSE)),0,3),3)</f>
        <v>0</v>
      </c>
      <c r="X165" s="9">
        <f>SUM(tblPointScore[[#This Row],[Glbn Div 1]:[Sth H Pts]])</f>
        <v>0</v>
      </c>
      <c r="Y16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6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65" s="38" t="str">
        <f>IF(AND(tblPointScore[[#This Row],[Div 1 Pts]]&gt;0,tblPointScore[[#This Row],[Div 2 Pts]]&gt;0),"Y","N")</f>
        <v>N</v>
      </c>
      <c r="AB165" s="35" t="str">
        <f>IF(AND(tblPointScore[[#This Row],[Mac Div 1 A]]&gt;0,tblPointScore[[#This Row],[Mac Div 1 B]]&gt;0),"Y","N")</f>
        <v>N</v>
      </c>
      <c r="AC165" s="35" t="str">
        <f>IF(AND(tblPointScore[[#This Row],[Mac Div 2 A]]&gt;0,tblPointScore[[#This Row],[Mac Div 2 B]]&gt;0),"Y","N")</f>
        <v>N</v>
      </c>
      <c r="AD165" s="35" t="str">
        <f>IF(AND(tblPointScore[[#This Row],[Now Div 1 A]]&gt;0,tblPointScore[[#This Row],[Now Div 1 B]]&gt;0),"Y","N")</f>
        <v>N</v>
      </c>
      <c r="AE165" s="35" t="str">
        <f>IF(AND(tblPointScore[[#This Row],[Now Div 2 A]]&gt;0,tblPointScore[[#This Row],[Now Div 2 B]]&gt;0),"Y","N")</f>
        <v>N</v>
      </c>
      <c r="AF16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66" spans="1:32" hidden="1">
      <c r="A166" s="1">
        <f ca="1">CELL("row", A165)-1</f>
        <v>164</v>
      </c>
      <c r="B166" s="7" t="s">
        <v>113</v>
      </c>
      <c r="C166" s="7" t="s">
        <v>682</v>
      </c>
      <c r="D166" s="4" t="str">
        <f>CONCATENATE(tblPointScore[[#This Row],[Name]]," - ",tblPointScore[[#This Row],[Club]])</f>
        <v>Bowron Paul - CCC</v>
      </c>
      <c r="E166" s="1">
        <f>IF(ISNA(VLOOKUP(tblPointScore[[#This Row],[Name / Club]],tblGlbn_Div1[[Name / Club]:[Points]],5,FALSE)),0,VLOOKUP(tblPointScore[[#This Row],[Name / Club]],tblGlbn_Div1[[Name / Club]:[Points]],5,FALSE))</f>
        <v>0</v>
      </c>
      <c r="F166" s="1">
        <f>IF(ISNA(VLOOKUP(tblPointScore[[#This Row],[Name / Club]],tblGlbn_Div2[[Name / Club]:[Points]],5,FALSE)),0,VLOOKUP(tblPointScore[[#This Row],[Name / Club]],tblGlbn_Div2[[Name / Club]:[Points]],5,FALSE))</f>
        <v>0</v>
      </c>
      <c r="G166" s="1">
        <f>IF(ISNA(VLOOKUP(tblPointScore[[#This Row],[Name / Club]],tblGlbn_Div1[Name / Club],1,FALSE)),IF(ISNA(VLOOKUP(tblPointScore[[#This Row],[Name / Club]],tblGlbn_Div2[Name / Club],1,FALSE)),0,3),3)</f>
        <v>0</v>
      </c>
      <c r="H166" s="1">
        <f>IF(ISNA(VLOOKUP(tblPointScore[[#This Row],[Name / Club]],tblIll_Div1[[Name / Club]:[Points]],5,FALSE)),0,VLOOKUP(tblPointScore[[#This Row],[Name / Club]],tblIll_Div1[[Name / Club]:[Points]],5,FALSE))</f>
        <v>0</v>
      </c>
      <c r="I166" s="1">
        <f>IF(ISNA(VLOOKUP(tblPointScore[[#This Row],[Name / Club]],tblIll_Div2[[Name / Club]:[Points]],5,FALSE)),0,VLOOKUP(tblPointScore[[#This Row],[Name / Club]],tblIll_Div2[[Name / Club]:[Points]],5,FALSE))</f>
        <v>0</v>
      </c>
      <c r="J166" s="1">
        <f>IF(ISNA(VLOOKUP(tblPointScore[[#This Row],[Name / Club]],tblIll_Div1[Name / Club],1,FALSE)),IF(ISNA(VLOOKUP(tblPointScore[[#This Row],[Name / Club]],tblIll_Div2[Name / Club],1,FALSE)),0,3),3)</f>
        <v>0</v>
      </c>
      <c r="K166" s="1">
        <f>IF(ISNA(VLOOKUP(tblPointScore[[#This Row],[Name / Club]],tblMac_Div1A[[Name / Club]:[Points]],5,FALSE)),0,VLOOKUP(tblPointScore[[#This Row],[Name / Club]],tblMac_Div1A[[Name / Club]:[Points]],5,FALSE))</f>
        <v>0</v>
      </c>
      <c r="L166" s="1">
        <f>IF(ISNA(VLOOKUP(tblPointScore[[#This Row],[Name / Club]],tblMac_Div1B[[Name / Club]:[Points]],5,FALSE)),0,VLOOKUP(tblPointScore[[#This Row],[Name / Club]],tblMac_Div1B[[Name / Club]:[Points]],5,FALSE))</f>
        <v>0</v>
      </c>
      <c r="M166" s="1">
        <f>IF(ISNA(VLOOKUP(tblPointScore[[#This Row],[Name / Club]],tblMac_Div2A[[Name / Club]:[Points]],5,FALSE)),0,VLOOKUP(tblPointScore[[#This Row],[Name / Club]],tblMac_Div2A[[Name / Club]:[Points]],5,FALSE))</f>
        <v>0</v>
      </c>
      <c r="N166" s="1">
        <f>IF(ISNA(VLOOKUP(tblPointScore[[#This Row],[Name / Club]],tblMac_Div2B[[Name / Club]:[Points]],5,FALSE)),0,VLOOKUP(tblPointScore[[#This Row],[Name / Club]],tblMac_Div2B[[Name / Club]:[Points]],5,FALSE))</f>
        <v>0</v>
      </c>
      <c r="O16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66" s="1">
        <f>IF(ISNA(VLOOKUP(tblPointScore[[#This Row],[Name / Club]],tblNow_Div1A[[Name / Club]:[Points]],5,FALSE)),0,VLOOKUP(tblPointScore[[#This Row],[Name / Club]],tblNow_Div1A[[Name / Club]:[Points]],5,FALSE))</f>
        <v>0</v>
      </c>
      <c r="Q166" s="1">
        <f>IF(ISNA(VLOOKUP(tblPointScore[[#This Row],[Name / Club]],tblNow_Div1B[[Name / Club]:[Points]],5,FALSE)),0,VLOOKUP(tblPointScore[[#This Row],[Name / Club]],tblNow_Div1B[[Name / Club]:[Points]],5,FALSE))</f>
        <v>0</v>
      </c>
      <c r="R166" s="1">
        <f>IF(ISNA(VLOOKUP(tblPointScore[[#This Row],[Name / Club]],tblNow_Div2A[[Name / Club]:[Points]],5,FALSE)),0,VLOOKUP(tblPointScore[[#This Row],[Name / Club]],tblNow_Div2A[[Name / Club]:[Points]],5,FALSE))</f>
        <v>0</v>
      </c>
      <c r="S166" s="1">
        <f>IF(ISNA(VLOOKUP(tblPointScore[[#This Row],[Name / Club]],tblNow_Div2B[[Name / Club]:[Points]],5,FALSE)),0,VLOOKUP(tblPointScore[[#This Row],[Name / Club]],tblNow_Div2B[[Name / Club]:[Points]],5,FALSE))</f>
        <v>0</v>
      </c>
      <c r="T16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66" s="1">
        <f>IF(ISNA(VLOOKUP(tblPointScore[[#This Row],[Name / Club]],tblSthn_Div1[[Name / Club]:[Points]],5,FALSE)),0,VLOOKUP(tblPointScore[[#This Row],[Name / Club]],tblSthn_Div1[[Name / Club]:[Points]],5,FALSE))</f>
        <v>0</v>
      </c>
      <c r="V166" s="1">
        <f>IF(ISNA(VLOOKUP(tblPointScore[[#This Row],[Name / Club]],tblSthn_Div2[[Name / Club]:[Points]],5,FALSE)),0,VLOOKUP(tblPointScore[[#This Row],[Name / Club]],tblSthn_Div2[[Name / Club]:[Points]],5,FALSE))</f>
        <v>0</v>
      </c>
      <c r="W166" s="1">
        <f>IF(ISNA(VLOOKUP(tblPointScore[[#This Row],[Name / Club]],tblSthn_Div1[Name / Club],1,FALSE)),IF(ISNA(VLOOKUP(tblPointScore[[#This Row],[Name / Club]],tblSthn_Div2[Name / Club],1,FALSE)),0,3),3)</f>
        <v>0</v>
      </c>
      <c r="X166" s="1">
        <f>SUM(tblPointScore[[#This Row],[Glbn Div 1]:[Sth H Pts]])</f>
        <v>0</v>
      </c>
      <c r="Y16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6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66" s="38" t="str">
        <f>IF(AND(tblPointScore[[#This Row],[Div 1 Pts]]&gt;0,tblPointScore[[#This Row],[Div 2 Pts]]&gt;0),"Y","N")</f>
        <v>N</v>
      </c>
      <c r="AB166" s="35" t="str">
        <f>IF(AND(tblPointScore[[#This Row],[Mac Div 1 A]]&gt;0,tblPointScore[[#This Row],[Mac Div 1 B]]&gt;0),"Y","N")</f>
        <v>N</v>
      </c>
      <c r="AC166" s="35" t="str">
        <f>IF(AND(tblPointScore[[#This Row],[Mac Div 2 A]]&gt;0,tblPointScore[[#This Row],[Mac Div 2 B]]&gt;0),"Y","N")</f>
        <v>N</v>
      </c>
      <c r="AD166" s="35" t="str">
        <f>IF(AND(tblPointScore[[#This Row],[Now Div 1 A]]&gt;0,tblPointScore[[#This Row],[Now Div 1 B]]&gt;0),"Y","N")</f>
        <v>N</v>
      </c>
      <c r="AE166" s="35" t="str">
        <f>IF(AND(tblPointScore[[#This Row],[Now Div 2 A]]&gt;0,tblPointScore[[#This Row],[Now Div 2 B]]&gt;0),"Y","N")</f>
        <v>N</v>
      </c>
      <c r="AF16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67" spans="1:32" hidden="1">
      <c r="A167" s="20">
        <f ca="1">CELL("row", A166)-1</f>
        <v>165</v>
      </c>
      <c r="B167" s="43" t="s">
        <v>664</v>
      </c>
      <c r="C167" s="43" t="s">
        <v>685</v>
      </c>
      <c r="D167" s="22" t="str">
        <f>CONCATENATE(tblPointScore[[#This Row],[Name]]," - ",tblPointScore[[#This Row],[Club]])</f>
        <v>Bradburn Scott - ICC</v>
      </c>
      <c r="E167" s="23">
        <f>IF(ISNA(VLOOKUP(tblPointScore[[#This Row],[Name / Club]],tblGlbn_Div1[[Name / Club]:[Points]],5,FALSE)),0,VLOOKUP(tblPointScore[[#This Row],[Name / Club]],tblGlbn_Div1[[Name / Club]:[Points]],5,FALSE))</f>
        <v>0</v>
      </c>
      <c r="F167" s="23">
        <f>IF(ISNA(VLOOKUP(tblPointScore[[#This Row],[Name / Club]],tblGlbn_Div2[[Name / Club]:[Points]],5,FALSE)),0,VLOOKUP(tblPointScore[[#This Row],[Name / Club]],tblGlbn_Div2[[Name / Club]:[Points]],5,FALSE))</f>
        <v>0</v>
      </c>
      <c r="G167" s="23">
        <f>IF(ISNA(VLOOKUP(tblPointScore[[#This Row],[Name / Club]],tblGlbn_Div1[Name / Club],1,FALSE)),IF(ISNA(VLOOKUP(tblPointScore[[#This Row],[Name / Club]],tblGlbn_Div2[Name / Club],1,FALSE)),0,3),3)</f>
        <v>0</v>
      </c>
      <c r="H167" s="23">
        <f>IF(ISNA(VLOOKUP(tblPointScore[[#This Row],[Name / Club]],tblIll_Div1[[Name / Club]:[Points]],5,FALSE)),0,VLOOKUP(tblPointScore[[#This Row],[Name / Club]],tblIll_Div1[[Name / Club]:[Points]],5,FALSE))</f>
        <v>0</v>
      </c>
      <c r="I167" s="23">
        <f>IF(ISNA(VLOOKUP(tblPointScore[[#This Row],[Name / Club]],tblIll_Div2[[Name / Club]:[Points]],5,FALSE)),0,VLOOKUP(tblPointScore[[#This Row],[Name / Club]],tblIll_Div2[[Name / Club]:[Points]],5,FALSE))</f>
        <v>0</v>
      </c>
      <c r="J167" s="23">
        <f>IF(ISNA(VLOOKUP(tblPointScore[[#This Row],[Name / Club]],tblIll_Div1[Name / Club],1,FALSE)),IF(ISNA(VLOOKUP(tblPointScore[[#This Row],[Name / Club]],tblIll_Div2[Name / Club],1,FALSE)),0,3),3)</f>
        <v>0</v>
      </c>
      <c r="K167" s="23">
        <f>IF(ISNA(VLOOKUP(tblPointScore[[#This Row],[Name / Club]],tblMac_Div1A[[Name / Club]:[Points]],5,FALSE)),0,VLOOKUP(tblPointScore[[#This Row],[Name / Club]],tblMac_Div1A[[Name / Club]:[Points]],5,FALSE))</f>
        <v>0</v>
      </c>
      <c r="L167" s="23">
        <f>IF(ISNA(VLOOKUP(tblPointScore[[#This Row],[Name / Club]],tblMac_Div1B[[Name / Club]:[Points]],5,FALSE)),0,VLOOKUP(tblPointScore[[#This Row],[Name / Club]],tblMac_Div1B[[Name / Club]:[Points]],5,FALSE))</f>
        <v>0</v>
      </c>
      <c r="M167" s="23">
        <f>IF(ISNA(VLOOKUP(tblPointScore[[#This Row],[Name / Club]],tblMac_Div2A[[Name / Club]:[Points]],5,FALSE)),0,VLOOKUP(tblPointScore[[#This Row],[Name / Club]],tblMac_Div2A[[Name / Club]:[Points]],5,FALSE))</f>
        <v>0</v>
      </c>
      <c r="N167" s="23">
        <f>IF(ISNA(VLOOKUP(tblPointScore[[#This Row],[Name / Club]],tblMac_Div2B[[Name / Club]:[Points]],5,FALSE)),0,VLOOKUP(tblPointScore[[#This Row],[Name / Club]],tblMac_Div2B[[Name / Club]:[Points]],5,FALSE))</f>
        <v>0</v>
      </c>
      <c r="O167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67" s="23">
        <f>IF(ISNA(VLOOKUP(tblPointScore[[#This Row],[Name / Club]],tblNow_Div1A[[Name / Club]:[Points]],5,FALSE)),0,VLOOKUP(tblPointScore[[#This Row],[Name / Club]],tblNow_Div1A[[Name / Club]:[Points]],5,FALSE))</f>
        <v>0</v>
      </c>
      <c r="Q167" s="23">
        <f>IF(ISNA(VLOOKUP(tblPointScore[[#This Row],[Name / Club]],tblNow_Div1B[[Name / Club]:[Points]],5,FALSE)),0,VLOOKUP(tblPointScore[[#This Row],[Name / Club]],tblNow_Div1B[[Name / Club]:[Points]],5,FALSE))</f>
        <v>0</v>
      </c>
      <c r="R167" s="23">
        <f>IF(ISNA(VLOOKUP(tblPointScore[[#This Row],[Name / Club]],tblNow_Div2A[[Name / Club]:[Points]],5,FALSE)),0,VLOOKUP(tblPointScore[[#This Row],[Name / Club]],tblNow_Div2A[[Name / Club]:[Points]],5,FALSE))</f>
        <v>0</v>
      </c>
      <c r="S167" s="23">
        <f>IF(ISNA(VLOOKUP(tblPointScore[[#This Row],[Name / Club]],tblNow_Div2B[[Name / Club]:[Points]],5,FALSE)),0,VLOOKUP(tblPointScore[[#This Row],[Name / Club]],tblNow_Div2B[[Name / Club]:[Points]],5,FALSE))</f>
        <v>0</v>
      </c>
      <c r="T167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67" s="23">
        <f>IF(ISNA(VLOOKUP(tblPointScore[[#This Row],[Name / Club]],tblSthn_Div1[[Name / Club]:[Points]],5,FALSE)),0,VLOOKUP(tblPointScore[[#This Row],[Name / Club]],tblSthn_Div1[[Name / Club]:[Points]],5,FALSE))</f>
        <v>0</v>
      </c>
      <c r="V167" s="23">
        <f>IF(ISNA(VLOOKUP(tblPointScore[[#This Row],[Name / Club]],tblSthn_Div2[[Name / Club]:[Points]],5,FALSE)),0,VLOOKUP(tblPointScore[[#This Row],[Name / Club]],tblSthn_Div2[[Name / Club]:[Points]],5,FALSE))</f>
        <v>0</v>
      </c>
      <c r="W167" s="23">
        <f>IF(ISNA(VLOOKUP(tblPointScore[[#This Row],[Name / Club]],tblSthn_Div1[Name / Club],1,FALSE)),IF(ISNA(VLOOKUP(tblPointScore[[#This Row],[Name / Club]],tblSthn_Div2[Name / Club],1,FALSE)),0,3),3)</f>
        <v>0</v>
      </c>
      <c r="X167" s="23">
        <f>SUM(tblPointScore[[#This Row],[Glbn Div 1]:[Sth H Pts]])</f>
        <v>0</v>
      </c>
      <c r="Y167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67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67" s="44" t="str">
        <f>IF(AND(tblPointScore[[#This Row],[Div 1 Pts]]&gt;0,tblPointScore[[#This Row],[Div 2 Pts]]&gt;0),"Y","N")</f>
        <v>N</v>
      </c>
      <c r="AB167" s="45" t="str">
        <f>IF(AND(tblPointScore[[#This Row],[Mac Div 1 A]]&gt;0,tblPointScore[[#This Row],[Mac Div 1 B]]&gt;0),"Y","N")</f>
        <v>N</v>
      </c>
      <c r="AC167" s="45" t="str">
        <f>IF(AND(tblPointScore[[#This Row],[Mac Div 2 A]]&gt;0,tblPointScore[[#This Row],[Mac Div 2 B]]&gt;0),"Y","N")</f>
        <v>N</v>
      </c>
      <c r="AD167" s="45" t="str">
        <f>IF(AND(tblPointScore[[#This Row],[Now Div 1 A]]&gt;0,tblPointScore[[#This Row],[Now Div 1 B]]&gt;0),"Y","N")</f>
        <v>N</v>
      </c>
      <c r="AE167" s="45" t="str">
        <f>IF(AND(tblPointScore[[#This Row],[Now Div 2 A]]&gt;0,tblPointScore[[#This Row],[Now Div 2 B]]&gt;0),"Y","N")</f>
        <v>N</v>
      </c>
      <c r="AF167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68" spans="1:32" hidden="1">
      <c r="A168" s="1">
        <f ca="1">CELL("row", A167)-1</f>
        <v>166</v>
      </c>
      <c r="B168" s="7" t="s">
        <v>414</v>
      </c>
      <c r="C168" s="7" t="s">
        <v>682</v>
      </c>
      <c r="D168" s="4" t="str">
        <f>CONCATENATE(tblPointScore[[#This Row],[Name]]," - ",tblPointScore[[#This Row],[Club]])</f>
        <v>Brain Nick - CCC</v>
      </c>
      <c r="E168" s="1">
        <f>IF(ISNA(VLOOKUP(tblPointScore[[#This Row],[Name / Club]],tblGlbn_Div1[[Name / Club]:[Points]],5,FALSE)),0,VLOOKUP(tblPointScore[[#This Row],[Name / Club]],tblGlbn_Div1[[Name / Club]:[Points]],5,FALSE))</f>
        <v>0</v>
      </c>
      <c r="F168" s="9">
        <f>IF(ISNA(VLOOKUP(tblPointScore[[#This Row],[Name / Club]],tblGlbn_Div2[[Name / Club]:[Points]],5,FALSE)),0,VLOOKUP(tblPointScore[[#This Row],[Name / Club]],tblGlbn_Div2[[Name / Club]:[Points]],5,FALSE))</f>
        <v>0</v>
      </c>
      <c r="G168" s="9">
        <f>IF(ISNA(VLOOKUP(tblPointScore[[#This Row],[Name / Club]],tblGlbn_Div1[Name / Club],1,FALSE)),IF(ISNA(VLOOKUP(tblPointScore[[#This Row],[Name / Club]],tblGlbn_Div2[Name / Club],1,FALSE)),0,3),3)</f>
        <v>0</v>
      </c>
      <c r="H168" s="1">
        <f>IF(ISNA(VLOOKUP(tblPointScore[[#This Row],[Name / Club]],tblIll_Div1[[Name / Club]:[Points]],5,FALSE)),0,VLOOKUP(tblPointScore[[#This Row],[Name / Club]],tblIll_Div1[[Name / Club]:[Points]],5,FALSE))</f>
        <v>0</v>
      </c>
      <c r="I168" s="1">
        <f>IF(ISNA(VLOOKUP(tblPointScore[[#This Row],[Name / Club]],tblIll_Div2[[Name / Club]:[Points]],5,FALSE)),0,VLOOKUP(tblPointScore[[#This Row],[Name / Club]],tblIll_Div2[[Name / Club]:[Points]],5,FALSE))</f>
        <v>0</v>
      </c>
      <c r="J168" s="1">
        <f>IF(ISNA(VLOOKUP(tblPointScore[[#This Row],[Name / Club]],tblIll_Div1[Name / Club],1,FALSE)),IF(ISNA(VLOOKUP(tblPointScore[[#This Row],[Name / Club]],tblIll_Div2[Name / Club],1,FALSE)),0,3),3)</f>
        <v>0</v>
      </c>
      <c r="K168" s="1">
        <f>IF(ISNA(VLOOKUP(tblPointScore[[#This Row],[Name / Club]],tblMac_Div1A[[Name / Club]:[Points]],5,FALSE)),0,VLOOKUP(tblPointScore[[#This Row],[Name / Club]],tblMac_Div1A[[Name / Club]:[Points]],5,FALSE))</f>
        <v>0</v>
      </c>
      <c r="L168" s="1">
        <f>IF(ISNA(VLOOKUP(tblPointScore[[#This Row],[Name / Club]],tblMac_Div1B[[Name / Club]:[Points]],5,FALSE)),0,VLOOKUP(tblPointScore[[#This Row],[Name / Club]],tblMac_Div1B[[Name / Club]:[Points]],5,FALSE))</f>
        <v>0</v>
      </c>
      <c r="M168" s="1">
        <f>IF(ISNA(VLOOKUP(tblPointScore[[#This Row],[Name / Club]],tblMac_Div2A[[Name / Club]:[Points]],5,FALSE)),0,VLOOKUP(tblPointScore[[#This Row],[Name / Club]],tblMac_Div2A[[Name / Club]:[Points]],5,FALSE))</f>
        <v>0</v>
      </c>
      <c r="N168" s="1">
        <f>IF(ISNA(VLOOKUP(tblPointScore[[#This Row],[Name / Club]],tblMac_Div2B[[Name / Club]:[Points]],5,FALSE)),0,VLOOKUP(tblPointScore[[#This Row],[Name / Club]],tblMac_Div2B[[Name / Club]:[Points]],5,FALSE))</f>
        <v>0</v>
      </c>
      <c r="O16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68" s="1">
        <f>IF(ISNA(VLOOKUP(tblPointScore[[#This Row],[Name / Club]],tblNow_Div1A[[Name / Club]:[Points]],5,FALSE)),0,VLOOKUP(tblPointScore[[#This Row],[Name / Club]],tblNow_Div1A[[Name / Club]:[Points]],5,FALSE))</f>
        <v>0</v>
      </c>
      <c r="Q168" s="1">
        <f>IF(ISNA(VLOOKUP(tblPointScore[[#This Row],[Name / Club]],tblNow_Div1B[[Name / Club]:[Points]],5,FALSE)),0,VLOOKUP(tblPointScore[[#This Row],[Name / Club]],tblNow_Div1B[[Name / Club]:[Points]],5,FALSE))</f>
        <v>0</v>
      </c>
      <c r="R168" s="1">
        <f>IF(ISNA(VLOOKUP(tblPointScore[[#This Row],[Name / Club]],tblNow_Div2A[[Name / Club]:[Points]],5,FALSE)),0,VLOOKUP(tblPointScore[[#This Row],[Name / Club]],tblNow_Div2A[[Name / Club]:[Points]],5,FALSE))</f>
        <v>0</v>
      </c>
      <c r="S168" s="1">
        <f>IF(ISNA(VLOOKUP(tblPointScore[[#This Row],[Name / Club]],tblNow_Div2B[[Name / Club]:[Points]],5,FALSE)),0,VLOOKUP(tblPointScore[[#This Row],[Name / Club]],tblNow_Div2B[[Name / Club]:[Points]],5,FALSE))</f>
        <v>0</v>
      </c>
      <c r="T16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68" s="1">
        <f>IF(ISNA(VLOOKUP(tblPointScore[[#This Row],[Name / Club]],tblSthn_Div1[[Name / Club]:[Points]],5,FALSE)),0,VLOOKUP(tblPointScore[[#This Row],[Name / Club]],tblSthn_Div1[[Name / Club]:[Points]],5,FALSE))</f>
        <v>0</v>
      </c>
      <c r="V168" s="1">
        <f>IF(ISNA(VLOOKUP(tblPointScore[[#This Row],[Name / Club]],tblSthn_Div2[[Name / Club]:[Points]],5,FALSE)),0,VLOOKUP(tblPointScore[[#This Row],[Name / Club]],tblSthn_Div2[[Name / Club]:[Points]],5,FALSE))</f>
        <v>0</v>
      </c>
      <c r="W168" s="1">
        <f>IF(ISNA(VLOOKUP(tblPointScore[[#This Row],[Name / Club]],tblSthn_Div1[Name / Club],1,FALSE)),IF(ISNA(VLOOKUP(tblPointScore[[#This Row],[Name / Club]],tblSthn_Div2[Name / Club],1,FALSE)),0,3),3)</f>
        <v>0</v>
      </c>
      <c r="X168" s="9">
        <f>SUM(tblPointScore[[#This Row],[Glbn Div 1]:[Sth H Pts]])</f>
        <v>0</v>
      </c>
      <c r="Y16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6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68" s="38" t="str">
        <f>IF(AND(tblPointScore[[#This Row],[Div 1 Pts]]&gt;0,tblPointScore[[#This Row],[Div 2 Pts]]&gt;0),"Y","N")</f>
        <v>N</v>
      </c>
      <c r="AB168" s="35" t="str">
        <f>IF(AND(tblPointScore[[#This Row],[Mac Div 1 A]]&gt;0,tblPointScore[[#This Row],[Mac Div 1 B]]&gt;0),"Y","N")</f>
        <v>N</v>
      </c>
      <c r="AC168" s="35" t="str">
        <f>IF(AND(tblPointScore[[#This Row],[Mac Div 2 A]]&gt;0,tblPointScore[[#This Row],[Mac Div 2 B]]&gt;0),"Y","N")</f>
        <v>N</v>
      </c>
      <c r="AD168" s="35" t="str">
        <f>IF(AND(tblPointScore[[#This Row],[Now Div 1 A]]&gt;0,tblPointScore[[#This Row],[Now Div 1 B]]&gt;0),"Y","N")</f>
        <v>N</v>
      </c>
      <c r="AE168" s="35" t="str">
        <f>IF(AND(tblPointScore[[#This Row],[Now Div 2 A]]&gt;0,tblPointScore[[#This Row],[Now Div 2 B]]&gt;0),"Y","N")</f>
        <v>N</v>
      </c>
      <c r="AF16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69" spans="1:32" hidden="1">
      <c r="A169" s="20">
        <f ca="1">CELL("row", A168)-1</f>
        <v>167</v>
      </c>
      <c r="B169" s="48" t="s">
        <v>673</v>
      </c>
      <c r="C169" s="49" t="s">
        <v>684</v>
      </c>
      <c r="D169" s="22" t="str">
        <f>CONCATENATE(tblPointScore[[#This Row],[Name]]," - ",tblPointScore[[#This Row],[Club]])</f>
        <v>Brando Carre Jean Paul - NVC</v>
      </c>
      <c r="E169" s="23">
        <f>IF(ISNA(VLOOKUP(tblPointScore[[#This Row],[Name / Club]],tblGlbn_Div1[[Name / Club]:[Points]],5,FALSE)),0,VLOOKUP(tblPointScore[[#This Row],[Name / Club]],tblGlbn_Div1[[Name / Club]:[Points]],5,FALSE))</f>
        <v>0</v>
      </c>
      <c r="F169" s="23">
        <f>IF(ISNA(VLOOKUP(tblPointScore[[#This Row],[Name / Club]],tblGlbn_Div2[[Name / Club]:[Points]],5,FALSE)),0,VLOOKUP(tblPointScore[[#This Row],[Name / Club]],tblGlbn_Div2[[Name / Club]:[Points]],5,FALSE))</f>
        <v>0</v>
      </c>
      <c r="G169" s="23">
        <f>IF(ISNA(VLOOKUP(tblPointScore[[#This Row],[Name / Club]],tblGlbn_Div1[Name / Club],1,FALSE)),IF(ISNA(VLOOKUP(tblPointScore[[#This Row],[Name / Club]],tblGlbn_Div2[Name / Club],1,FALSE)),0,3),3)</f>
        <v>0</v>
      </c>
      <c r="H169" s="23">
        <f>IF(ISNA(VLOOKUP(tblPointScore[[#This Row],[Name / Club]],tblIll_Div1[[Name / Club]:[Points]],5,FALSE)),0,VLOOKUP(tblPointScore[[#This Row],[Name / Club]],tblIll_Div1[[Name / Club]:[Points]],5,FALSE))</f>
        <v>0</v>
      </c>
      <c r="I169" s="23">
        <f>IF(ISNA(VLOOKUP(tblPointScore[[#This Row],[Name / Club]],tblIll_Div2[[Name / Club]:[Points]],5,FALSE)),0,VLOOKUP(tblPointScore[[#This Row],[Name / Club]],tblIll_Div2[[Name / Club]:[Points]],5,FALSE))</f>
        <v>0</v>
      </c>
      <c r="J169" s="23">
        <f>IF(ISNA(VLOOKUP(tblPointScore[[#This Row],[Name / Club]],tblIll_Div1[Name / Club],1,FALSE)),IF(ISNA(VLOOKUP(tblPointScore[[#This Row],[Name / Club]],tblIll_Div2[Name / Club],1,FALSE)),0,3),3)</f>
        <v>0</v>
      </c>
      <c r="K169" s="23">
        <f>IF(ISNA(VLOOKUP(tblPointScore[[#This Row],[Name / Club]],tblMac_Div1A[[Name / Club]:[Points]],5,FALSE)),0,VLOOKUP(tblPointScore[[#This Row],[Name / Club]],tblMac_Div1A[[Name / Club]:[Points]],5,FALSE))</f>
        <v>0</v>
      </c>
      <c r="L169" s="23">
        <f>IF(ISNA(VLOOKUP(tblPointScore[[#This Row],[Name / Club]],tblMac_Div1B[[Name / Club]:[Points]],5,FALSE)),0,VLOOKUP(tblPointScore[[#This Row],[Name / Club]],tblMac_Div1B[[Name / Club]:[Points]],5,FALSE))</f>
        <v>0</v>
      </c>
      <c r="M169" s="23">
        <f>IF(ISNA(VLOOKUP(tblPointScore[[#This Row],[Name / Club]],tblMac_Div2A[[Name / Club]:[Points]],5,FALSE)),0,VLOOKUP(tblPointScore[[#This Row],[Name / Club]],tblMac_Div2A[[Name / Club]:[Points]],5,FALSE))</f>
        <v>0</v>
      </c>
      <c r="N169" s="23">
        <f>IF(ISNA(VLOOKUP(tblPointScore[[#This Row],[Name / Club]],tblMac_Div2B[[Name / Club]:[Points]],5,FALSE)),0,VLOOKUP(tblPointScore[[#This Row],[Name / Club]],tblMac_Div2B[[Name / Club]:[Points]],5,FALSE))</f>
        <v>0</v>
      </c>
      <c r="O169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69" s="23">
        <f>IF(ISNA(VLOOKUP(tblPointScore[[#This Row],[Name / Club]],tblNow_Div1A[[Name / Club]:[Points]],5,FALSE)),0,VLOOKUP(tblPointScore[[#This Row],[Name / Club]],tblNow_Div1A[[Name / Club]:[Points]],5,FALSE))</f>
        <v>0</v>
      </c>
      <c r="Q169" s="23">
        <f>IF(ISNA(VLOOKUP(tblPointScore[[#This Row],[Name / Club]],tblNow_Div1B[[Name / Club]:[Points]],5,FALSE)),0,VLOOKUP(tblPointScore[[#This Row],[Name / Club]],tblNow_Div1B[[Name / Club]:[Points]],5,FALSE))</f>
        <v>0</v>
      </c>
      <c r="R169" s="23">
        <f>IF(ISNA(VLOOKUP(tblPointScore[[#This Row],[Name / Club]],tblNow_Div2A[[Name / Club]:[Points]],5,FALSE)),0,VLOOKUP(tblPointScore[[#This Row],[Name / Club]],tblNow_Div2A[[Name / Club]:[Points]],5,FALSE))</f>
        <v>0</v>
      </c>
      <c r="S169" s="23">
        <f>IF(ISNA(VLOOKUP(tblPointScore[[#This Row],[Name / Club]],tblNow_Div2B[[Name / Club]:[Points]],5,FALSE)),0,VLOOKUP(tblPointScore[[#This Row],[Name / Club]],tblNow_Div2B[[Name / Club]:[Points]],5,FALSE))</f>
        <v>0</v>
      </c>
      <c r="T169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69" s="23">
        <f>IF(ISNA(VLOOKUP(tblPointScore[[#This Row],[Name / Club]],tblSthn_Div1[[Name / Club]:[Points]],5,FALSE)),0,VLOOKUP(tblPointScore[[#This Row],[Name / Club]],tblSthn_Div1[[Name / Club]:[Points]],5,FALSE))</f>
        <v>0</v>
      </c>
      <c r="V169" s="23">
        <f>IF(ISNA(VLOOKUP(tblPointScore[[#This Row],[Name / Club]],tblSthn_Div2[[Name / Club]:[Points]],5,FALSE)),0,VLOOKUP(tblPointScore[[#This Row],[Name / Club]],tblSthn_Div2[[Name / Club]:[Points]],5,FALSE))</f>
        <v>0</v>
      </c>
      <c r="W169" s="23">
        <f>IF(ISNA(VLOOKUP(tblPointScore[[#This Row],[Name / Club]],tblSthn_Div1[Name / Club],1,FALSE)),IF(ISNA(VLOOKUP(tblPointScore[[#This Row],[Name / Club]],tblSthn_Div2[Name / Club],1,FALSE)),0,3),3)</f>
        <v>0</v>
      </c>
      <c r="X169" s="23">
        <f>SUM(tblPointScore[[#This Row],[Glbn Div 1]:[Sth H Pts]])</f>
        <v>0</v>
      </c>
      <c r="Y169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69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69" s="44" t="str">
        <f>IF(AND(tblPointScore[[#This Row],[Div 1 Pts]]&gt;0,tblPointScore[[#This Row],[Div 2 Pts]]&gt;0),"Y","N")</f>
        <v>N</v>
      </c>
      <c r="AB169" s="45" t="str">
        <f>IF(AND(tblPointScore[[#This Row],[Mac Div 1 A]]&gt;0,tblPointScore[[#This Row],[Mac Div 1 B]]&gt;0),"Y","N")</f>
        <v>N</v>
      </c>
      <c r="AC169" s="45" t="str">
        <f>IF(AND(tblPointScore[[#This Row],[Mac Div 2 A]]&gt;0,tblPointScore[[#This Row],[Mac Div 2 B]]&gt;0),"Y","N")</f>
        <v>N</v>
      </c>
      <c r="AD169" s="45" t="str">
        <f>IF(AND(tblPointScore[[#This Row],[Now Div 1 A]]&gt;0,tblPointScore[[#This Row],[Now Div 1 B]]&gt;0),"Y","N")</f>
        <v>N</v>
      </c>
      <c r="AE169" s="45" t="str">
        <f>IF(AND(tblPointScore[[#This Row],[Now Div 2 A]]&gt;0,tblPointScore[[#This Row],[Now Div 2 B]]&gt;0),"Y","N")</f>
        <v>N</v>
      </c>
      <c r="AF169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70" spans="1:32" hidden="1">
      <c r="A170" s="1">
        <f ca="1">CELL("row", A169)-1</f>
        <v>168</v>
      </c>
      <c r="B170" s="7" t="s">
        <v>114</v>
      </c>
      <c r="C170" s="7" t="s">
        <v>683</v>
      </c>
      <c r="D170" s="4" t="str">
        <f>CONCATENATE(tblPointScore[[#This Row],[Name]]," - ",tblPointScore[[#This Row],[Club]])</f>
        <v>Bray Nick - SHCC</v>
      </c>
      <c r="E170" s="1">
        <f>IF(ISNA(VLOOKUP(tblPointScore[[#This Row],[Name / Club]],tblGlbn_Div1[[Name / Club]:[Points]],5,FALSE)),0,VLOOKUP(tblPointScore[[#This Row],[Name / Club]],tblGlbn_Div1[[Name / Club]:[Points]],5,FALSE))</f>
        <v>0</v>
      </c>
      <c r="F170" s="1">
        <f>IF(ISNA(VLOOKUP(tblPointScore[[#This Row],[Name / Club]],tblGlbn_Div2[[Name / Club]:[Points]],5,FALSE)),0,VLOOKUP(tblPointScore[[#This Row],[Name / Club]],tblGlbn_Div2[[Name / Club]:[Points]],5,FALSE))</f>
        <v>0</v>
      </c>
      <c r="G170" s="1">
        <f>IF(ISNA(VLOOKUP(tblPointScore[[#This Row],[Name / Club]],tblGlbn_Div1[Name / Club],1,FALSE)),IF(ISNA(VLOOKUP(tblPointScore[[#This Row],[Name / Club]],tblGlbn_Div2[Name / Club],1,FALSE)),0,3),3)</f>
        <v>0</v>
      </c>
      <c r="H170" s="1">
        <f>IF(ISNA(VLOOKUP(tblPointScore[[#This Row],[Name / Club]],tblIll_Div1[[Name / Club]:[Points]],5,FALSE)),0,VLOOKUP(tblPointScore[[#This Row],[Name / Club]],tblIll_Div1[[Name / Club]:[Points]],5,FALSE))</f>
        <v>0</v>
      </c>
      <c r="I170" s="1">
        <f>IF(ISNA(VLOOKUP(tblPointScore[[#This Row],[Name / Club]],tblIll_Div2[[Name / Club]:[Points]],5,FALSE)),0,VLOOKUP(tblPointScore[[#This Row],[Name / Club]],tblIll_Div2[[Name / Club]:[Points]],5,FALSE))</f>
        <v>0</v>
      </c>
      <c r="J170" s="1">
        <f>IF(ISNA(VLOOKUP(tblPointScore[[#This Row],[Name / Club]],tblIll_Div1[Name / Club],1,FALSE)),IF(ISNA(VLOOKUP(tblPointScore[[#This Row],[Name / Club]],tblIll_Div2[Name / Club],1,FALSE)),0,3),3)</f>
        <v>0</v>
      </c>
      <c r="K170" s="1">
        <f>IF(ISNA(VLOOKUP(tblPointScore[[#This Row],[Name / Club]],tblMac_Div1A[[Name / Club]:[Points]],5,FALSE)),0,VLOOKUP(tblPointScore[[#This Row],[Name / Club]],tblMac_Div1A[[Name / Club]:[Points]],5,FALSE))</f>
        <v>0</v>
      </c>
      <c r="L170" s="1">
        <f>IF(ISNA(VLOOKUP(tblPointScore[[#This Row],[Name / Club]],tblMac_Div1B[[Name / Club]:[Points]],5,FALSE)),0,VLOOKUP(tblPointScore[[#This Row],[Name / Club]],tblMac_Div1B[[Name / Club]:[Points]],5,FALSE))</f>
        <v>0</v>
      </c>
      <c r="M170" s="1">
        <f>IF(ISNA(VLOOKUP(tblPointScore[[#This Row],[Name / Club]],tblMac_Div2A[[Name / Club]:[Points]],5,FALSE)),0,VLOOKUP(tblPointScore[[#This Row],[Name / Club]],tblMac_Div2A[[Name / Club]:[Points]],5,FALSE))</f>
        <v>0</v>
      </c>
      <c r="N170" s="1">
        <f>IF(ISNA(VLOOKUP(tblPointScore[[#This Row],[Name / Club]],tblMac_Div2B[[Name / Club]:[Points]],5,FALSE)),0,VLOOKUP(tblPointScore[[#This Row],[Name / Club]],tblMac_Div2B[[Name / Club]:[Points]],5,FALSE))</f>
        <v>0</v>
      </c>
      <c r="O17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70" s="1">
        <f>IF(ISNA(VLOOKUP(tblPointScore[[#This Row],[Name / Club]],tblNow_Div1A[[Name / Club]:[Points]],5,FALSE)),0,VLOOKUP(tblPointScore[[#This Row],[Name / Club]],tblNow_Div1A[[Name / Club]:[Points]],5,FALSE))</f>
        <v>0</v>
      </c>
      <c r="Q170" s="1">
        <f>IF(ISNA(VLOOKUP(tblPointScore[[#This Row],[Name / Club]],tblNow_Div1B[[Name / Club]:[Points]],5,FALSE)),0,VLOOKUP(tblPointScore[[#This Row],[Name / Club]],tblNow_Div1B[[Name / Club]:[Points]],5,FALSE))</f>
        <v>0</v>
      </c>
      <c r="R170" s="1">
        <f>IF(ISNA(VLOOKUP(tblPointScore[[#This Row],[Name / Club]],tblNow_Div2A[[Name / Club]:[Points]],5,FALSE)),0,VLOOKUP(tblPointScore[[#This Row],[Name / Club]],tblNow_Div2A[[Name / Club]:[Points]],5,FALSE))</f>
        <v>0</v>
      </c>
      <c r="S170" s="1">
        <f>IF(ISNA(VLOOKUP(tblPointScore[[#This Row],[Name / Club]],tblNow_Div2B[[Name / Club]:[Points]],5,FALSE)),0,VLOOKUP(tblPointScore[[#This Row],[Name / Club]],tblNow_Div2B[[Name / Club]:[Points]],5,FALSE))</f>
        <v>0</v>
      </c>
      <c r="T17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70" s="1">
        <f>IF(ISNA(VLOOKUP(tblPointScore[[#This Row],[Name / Club]],tblSthn_Div1[[Name / Club]:[Points]],5,FALSE)),0,VLOOKUP(tblPointScore[[#This Row],[Name / Club]],tblSthn_Div1[[Name / Club]:[Points]],5,FALSE))</f>
        <v>0</v>
      </c>
      <c r="V170" s="1">
        <f>IF(ISNA(VLOOKUP(tblPointScore[[#This Row],[Name / Club]],tblSthn_Div2[[Name / Club]:[Points]],5,FALSE)),0,VLOOKUP(tblPointScore[[#This Row],[Name / Club]],tblSthn_Div2[[Name / Club]:[Points]],5,FALSE))</f>
        <v>0</v>
      </c>
      <c r="W170" s="1">
        <f>IF(ISNA(VLOOKUP(tblPointScore[[#This Row],[Name / Club]],tblSthn_Div1[Name / Club],1,FALSE)),IF(ISNA(VLOOKUP(tblPointScore[[#This Row],[Name / Club]],tblSthn_Div2[Name / Club],1,FALSE)),0,3),3)</f>
        <v>0</v>
      </c>
      <c r="X170" s="1">
        <f>SUM(tblPointScore[[#This Row],[Glbn Div 1]:[Sth H Pts]])</f>
        <v>0</v>
      </c>
      <c r="Y17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7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70" s="38" t="str">
        <f>IF(AND(tblPointScore[[#This Row],[Div 1 Pts]]&gt;0,tblPointScore[[#This Row],[Div 2 Pts]]&gt;0),"Y","N")</f>
        <v>N</v>
      </c>
      <c r="AB170" s="35" t="str">
        <f>IF(AND(tblPointScore[[#This Row],[Mac Div 1 A]]&gt;0,tblPointScore[[#This Row],[Mac Div 1 B]]&gt;0),"Y","N")</f>
        <v>N</v>
      </c>
      <c r="AC170" s="35" t="str">
        <f>IF(AND(tblPointScore[[#This Row],[Mac Div 2 A]]&gt;0,tblPointScore[[#This Row],[Mac Div 2 B]]&gt;0),"Y","N")</f>
        <v>N</v>
      </c>
      <c r="AD170" s="35" t="str">
        <f>IF(AND(tblPointScore[[#This Row],[Now Div 1 A]]&gt;0,tblPointScore[[#This Row],[Now Div 1 B]]&gt;0),"Y","N")</f>
        <v>N</v>
      </c>
      <c r="AE170" s="35" t="str">
        <f>IF(AND(tblPointScore[[#This Row],[Now Div 2 A]]&gt;0,tblPointScore[[#This Row],[Now Div 2 B]]&gt;0),"Y","N")</f>
        <v>N</v>
      </c>
      <c r="AF17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71" spans="1:32" hidden="1">
      <c r="A171" s="1">
        <f ca="1">CELL("row", A170)-1</f>
        <v>169</v>
      </c>
      <c r="B171" s="7" t="s">
        <v>115</v>
      </c>
      <c r="C171" s="7" t="s">
        <v>683</v>
      </c>
      <c r="D171" s="4" t="str">
        <f>CONCATENATE(tblPointScore[[#This Row],[Name]]," - ",tblPointScore[[#This Row],[Club]])</f>
        <v>Brearley Lucy - SHCC</v>
      </c>
      <c r="E171" s="1">
        <f>IF(ISNA(VLOOKUP(tblPointScore[[#This Row],[Name / Club]],tblGlbn_Div1[[Name / Club]:[Points]],5,FALSE)),0,VLOOKUP(tblPointScore[[#This Row],[Name / Club]],tblGlbn_Div1[[Name / Club]:[Points]],5,FALSE))</f>
        <v>0</v>
      </c>
      <c r="F171" s="1">
        <f>IF(ISNA(VLOOKUP(tblPointScore[[#This Row],[Name / Club]],tblGlbn_Div2[[Name / Club]:[Points]],5,FALSE)),0,VLOOKUP(tblPointScore[[#This Row],[Name / Club]],tblGlbn_Div2[[Name / Club]:[Points]],5,FALSE))</f>
        <v>0</v>
      </c>
      <c r="G171" s="1">
        <f>IF(ISNA(VLOOKUP(tblPointScore[[#This Row],[Name / Club]],tblGlbn_Div1[Name / Club],1,FALSE)),IF(ISNA(VLOOKUP(tblPointScore[[#This Row],[Name / Club]],tblGlbn_Div2[Name / Club],1,FALSE)),0,3),3)</f>
        <v>0</v>
      </c>
      <c r="H171" s="1">
        <f>IF(ISNA(VLOOKUP(tblPointScore[[#This Row],[Name / Club]],tblIll_Div1[[Name / Club]:[Points]],5,FALSE)),0,VLOOKUP(tblPointScore[[#This Row],[Name / Club]],tblIll_Div1[[Name / Club]:[Points]],5,FALSE))</f>
        <v>0</v>
      </c>
      <c r="I171" s="1">
        <f>IF(ISNA(VLOOKUP(tblPointScore[[#This Row],[Name / Club]],tblIll_Div2[[Name / Club]:[Points]],5,FALSE)),0,VLOOKUP(tblPointScore[[#This Row],[Name / Club]],tblIll_Div2[[Name / Club]:[Points]],5,FALSE))</f>
        <v>0</v>
      </c>
      <c r="J171" s="1">
        <f>IF(ISNA(VLOOKUP(tblPointScore[[#This Row],[Name / Club]],tblIll_Div1[Name / Club],1,FALSE)),IF(ISNA(VLOOKUP(tblPointScore[[#This Row],[Name / Club]],tblIll_Div2[Name / Club],1,FALSE)),0,3),3)</f>
        <v>0</v>
      </c>
      <c r="K171" s="1">
        <f>IF(ISNA(VLOOKUP(tblPointScore[[#This Row],[Name / Club]],tblMac_Div1A[[Name / Club]:[Points]],5,FALSE)),0,VLOOKUP(tblPointScore[[#This Row],[Name / Club]],tblMac_Div1A[[Name / Club]:[Points]],5,FALSE))</f>
        <v>0</v>
      </c>
      <c r="L171" s="1">
        <f>IF(ISNA(VLOOKUP(tblPointScore[[#This Row],[Name / Club]],tblMac_Div1B[[Name / Club]:[Points]],5,FALSE)),0,VLOOKUP(tblPointScore[[#This Row],[Name / Club]],tblMac_Div1B[[Name / Club]:[Points]],5,FALSE))</f>
        <v>0</v>
      </c>
      <c r="M171" s="1">
        <f>IF(ISNA(VLOOKUP(tblPointScore[[#This Row],[Name / Club]],tblMac_Div2A[[Name / Club]:[Points]],5,FALSE)),0,VLOOKUP(tblPointScore[[#This Row],[Name / Club]],tblMac_Div2A[[Name / Club]:[Points]],5,FALSE))</f>
        <v>0</v>
      </c>
      <c r="N171" s="1">
        <f>IF(ISNA(VLOOKUP(tblPointScore[[#This Row],[Name / Club]],tblMac_Div2B[[Name / Club]:[Points]],5,FALSE)),0,VLOOKUP(tblPointScore[[#This Row],[Name / Club]],tblMac_Div2B[[Name / Club]:[Points]],5,FALSE))</f>
        <v>0</v>
      </c>
      <c r="O17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71" s="1">
        <f>IF(ISNA(VLOOKUP(tblPointScore[[#This Row],[Name / Club]],tblNow_Div1A[[Name / Club]:[Points]],5,FALSE)),0,VLOOKUP(tblPointScore[[#This Row],[Name / Club]],tblNow_Div1A[[Name / Club]:[Points]],5,FALSE))</f>
        <v>0</v>
      </c>
      <c r="Q171" s="1">
        <f>IF(ISNA(VLOOKUP(tblPointScore[[#This Row],[Name / Club]],tblNow_Div1B[[Name / Club]:[Points]],5,FALSE)),0,VLOOKUP(tblPointScore[[#This Row],[Name / Club]],tblNow_Div1B[[Name / Club]:[Points]],5,FALSE))</f>
        <v>0</v>
      </c>
      <c r="R171" s="1">
        <f>IF(ISNA(VLOOKUP(tblPointScore[[#This Row],[Name / Club]],tblNow_Div2A[[Name / Club]:[Points]],5,FALSE)),0,VLOOKUP(tblPointScore[[#This Row],[Name / Club]],tblNow_Div2A[[Name / Club]:[Points]],5,FALSE))</f>
        <v>0</v>
      </c>
      <c r="S171" s="1">
        <f>IF(ISNA(VLOOKUP(tblPointScore[[#This Row],[Name / Club]],tblNow_Div2B[[Name / Club]:[Points]],5,FALSE)),0,VLOOKUP(tblPointScore[[#This Row],[Name / Club]],tblNow_Div2B[[Name / Club]:[Points]],5,FALSE))</f>
        <v>0</v>
      </c>
      <c r="T17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71" s="1">
        <f>IF(ISNA(VLOOKUP(tblPointScore[[#This Row],[Name / Club]],tblSthn_Div1[[Name / Club]:[Points]],5,FALSE)),0,VLOOKUP(tblPointScore[[#This Row],[Name / Club]],tblSthn_Div1[[Name / Club]:[Points]],5,FALSE))</f>
        <v>0</v>
      </c>
      <c r="V171" s="1">
        <f>IF(ISNA(VLOOKUP(tblPointScore[[#This Row],[Name / Club]],tblSthn_Div2[[Name / Club]:[Points]],5,FALSE)),0,VLOOKUP(tblPointScore[[#This Row],[Name / Club]],tblSthn_Div2[[Name / Club]:[Points]],5,FALSE))</f>
        <v>0</v>
      </c>
      <c r="W171" s="1">
        <f>IF(ISNA(VLOOKUP(tblPointScore[[#This Row],[Name / Club]],tblSthn_Div1[Name / Club],1,FALSE)),IF(ISNA(VLOOKUP(tblPointScore[[#This Row],[Name / Club]],tblSthn_Div2[Name / Club],1,FALSE)),0,3),3)</f>
        <v>0</v>
      </c>
      <c r="X171" s="1">
        <f>SUM(tblPointScore[[#This Row],[Glbn Div 1]:[Sth H Pts]])</f>
        <v>0</v>
      </c>
      <c r="Y17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7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71" s="38" t="str">
        <f>IF(AND(tblPointScore[[#This Row],[Div 1 Pts]]&gt;0,tblPointScore[[#This Row],[Div 2 Pts]]&gt;0),"Y","N")</f>
        <v>N</v>
      </c>
      <c r="AB171" s="35" t="str">
        <f>IF(AND(tblPointScore[[#This Row],[Mac Div 1 A]]&gt;0,tblPointScore[[#This Row],[Mac Div 1 B]]&gt;0),"Y","N")</f>
        <v>N</v>
      </c>
      <c r="AC171" s="35" t="str">
        <f>IF(AND(tblPointScore[[#This Row],[Mac Div 2 A]]&gt;0,tblPointScore[[#This Row],[Mac Div 2 B]]&gt;0),"Y","N")</f>
        <v>N</v>
      </c>
      <c r="AD171" s="35" t="str">
        <f>IF(AND(tblPointScore[[#This Row],[Now Div 1 A]]&gt;0,tblPointScore[[#This Row],[Now Div 1 B]]&gt;0),"Y","N")</f>
        <v>N</v>
      </c>
      <c r="AE171" s="35" t="str">
        <f>IF(AND(tblPointScore[[#This Row],[Now Div 2 A]]&gt;0,tblPointScore[[#This Row],[Now Div 2 B]]&gt;0),"Y","N")</f>
        <v>N</v>
      </c>
      <c r="AF17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72" spans="1:32" hidden="1">
      <c r="A172" s="1">
        <f ca="1">CELL("row", A171)-1</f>
        <v>170</v>
      </c>
      <c r="B172" s="7" t="s">
        <v>415</v>
      </c>
      <c r="C172" s="7" t="s">
        <v>685</v>
      </c>
      <c r="D172" s="4" t="str">
        <f>CONCATENATE(tblPointScore[[#This Row],[Name]]," - ",tblPointScore[[#This Row],[Club]])</f>
        <v>Brennan Greg - ICC</v>
      </c>
      <c r="E172" s="1">
        <f>IF(ISNA(VLOOKUP(tblPointScore[[#This Row],[Name / Club]],tblGlbn_Div1[[Name / Club]:[Points]],5,FALSE)),0,VLOOKUP(tblPointScore[[#This Row],[Name / Club]],tblGlbn_Div1[[Name / Club]:[Points]],5,FALSE))</f>
        <v>0</v>
      </c>
      <c r="F172" s="9">
        <f>IF(ISNA(VLOOKUP(tblPointScore[[#This Row],[Name / Club]],tblGlbn_Div2[[Name / Club]:[Points]],5,FALSE)),0,VLOOKUP(tblPointScore[[#This Row],[Name / Club]],tblGlbn_Div2[[Name / Club]:[Points]],5,FALSE))</f>
        <v>0</v>
      </c>
      <c r="G172" s="9">
        <f>IF(ISNA(VLOOKUP(tblPointScore[[#This Row],[Name / Club]],tblGlbn_Div1[Name / Club],1,FALSE)),IF(ISNA(VLOOKUP(tblPointScore[[#This Row],[Name / Club]],tblGlbn_Div2[Name / Club],1,FALSE)),0,3),3)</f>
        <v>0</v>
      </c>
      <c r="H172" s="1">
        <f>IF(ISNA(VLOOKUP(tblPointScore[[#This Row],[Name / Club]],tblIll_Div1[[Name / Club]:[Points]],5,FALSE)),0,VLOOKUP(tblPointScore[[#This Row],[Name / Club]],tblIll_Div1[[Name / Club]:[Points]],5,FALSE))</f>
        <v>0</v>
      </c>
      <c r="I172" s="1">
        <f>IF(ISNA(VLOOKUP(tblPointScore[[#This Row],[Name / Club]],tblIll_Div2[[Name / Club]:[Points]],5,FALSE)),0,VLOOKUP(tblPointScore[[#This Row],[Name / Club]],tblIll_Div2[[Name / Club]:[Points]],5,FALSE))</f>
        <v>0</v>
      </c>
      <c r="J172" s="1">
        <f>IF(ISNA(VLOOKUP(tblPointScore[[#This Row],[Name / Club]],tblIll_Div1[Name / Club],1,FALSE)),IF(ISNA(VLOOKUP(tblPointScore[[#This Row],[Name / Club]],tblIll_Div2[Name / Club],1,FALSE)),0,3),3)</f>
        <v>0</v>
      </c>
      <c r="K172" s="1">
        <f>IF(ISNA(VLOOKUP(tblPointScore[[#This Row],[Name / Club]],tblMac_Div1A[[Name / Club]:[Points]],5,FALSE)),0,VLOOKUP(tblPointScore[[#This Row],[Name / Club]],tblMac_Div1A[[Name / Club]:[Points]],5,FALSE))</f>
        <v>0</v>
      </c>
      <c r="L172" s="1">
        <f>IF(ISNA(VLOOKUP(tblPointScore[[#This Row],[Name / Club]],tblMac_Div1B[[Name / Club]:[Points]],5,FALSE)),0,VLOOKUP(tblPointScore[[#This Row],[Name / Club]],tblMac_Div1B[[Name / Club]:[Points]],5,FALSE))</f>
        <v>0</v>
      </c>
      <c r="M172" s="1">
        <f>IF(ISNA(VLOOKUP(tblPointScore[[#This Row],[Name / Club]],tblMac_Div2A[[Name / Club]:[Points]],5,FALSE)),0,VLOOKUP(tblPointScore[[#This Row],[Name / Club]],tblMac_Div2A[[Name / Club]:[Points]],5,FALSE))</f>
        <v>0</v>
      </c>
      <c r="N172" s="1">
        <f>IF(ISNA(VLOOKUP(tblPointScore[[#This Row],[Name / Club]],tblMac_Div2B[[Name / Club]:[Points]],5,FALSE)),0,VLOOKUP(tblPointScore[[#This Row],[Name / Club]],tblMac_Div2B[[Name / Club]:[Points]],5,FALSE))</f>
        <v>0</v>
      </c>
      <c r="O17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72" s="1">
        <f>IF(ISNA(VLOOKUP(tblPointScore[[#This Row],[Name / Club]],tblNow_Div1A[[Name / Club]:[Points]],5,FALSE)),0,VLOOKUP(tblPointScore[[#This Row],[Name / Club]],tblNow_Div1A[[Name / Club]:[Points]],5,FALSE))</f>
        <v>0</v>
      </c>
      <c r="Q172" s="1">
        <f>IF(ISNA(VLOOKUP(tblPointScore[[#This Row],[Name / Club]],tblNow_Div1B[[Name / Club]:[Points]],5,FALSE)),0,VLOOKUP(tblPointScore[[#This Row],[Name / Club]],tblNow_Div1B[[Name / Club]:[Points]],5,FALSE))</f>
        <v>0</v>
      </c>
      <c r="R172" s="1">
        <f>IF(ISNA(VLOOKUP(tblPointScore[[#This Row],[Name / Club]],tblNow_Div2A[[Name / Club]:[Points]],5,FALSE)),0,VLOOKUP(tblPointScore[[#This Row],[Name / Club]],tblNow_Div2A[[Name / Club]:[Points]],5,FALSE))</f>
        <v>0</v>
      </c>
      <c r="S172" s="1">
        <f>IF(ISNA(VLOOKUP(tblPointScore[[#This Row],[Name / Club]],tblNow_Div2B[[Name / Club]:[Points]],5,FALSE)),0,VLOOKUP(tblPointScore[[#This Row],[Name / Club]],tblNow_Div2B[[Name / Club]:[Points]],5,FALSE))</f>
        <v>0</v>
      </c>
      <c r="T17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72" s="1">
        <f>IF(ISNA(VLOOKUP(tblPointScore[[#This Row],[Name / Club]],tblSthn_Div1[[Name / Club]:[Points]],5,FALSE)),0,VLOOKUP(tblPointScore[[#This Row],[Name / Club]],tblSthn_Div1[[Name / Club]:[Points]],5,FALSE))</f>
        <v>0</v>
      </c>
      <c r="V172" s="1">
        <f>IF(ISNA(VLOOKUP(tblPointScore[[#This Row],[Name / Club]],tblSthn_Div2[[Name / Club]:[Points]],5,FALSE)),0,VLOOKUP(tblPointScore[[#This Row],[Name / Club]],tblSthn_Div2[[Name / Club]:[Points]],5,FALSE))</f>
        <v>0</v>
      </c>
      <c r="W172" s="1">
        <f>IF(ISNA(VLOOKUP(tblPointScore[[#This Row],[Name / Club]],tblSthn_Div1[Name / Club],1,FALSE)),IF(ISNA(VLOOKUP(tblPointScore[[#This Row],[Name / Club]],tblSthn_Div2[Name / Club],1,FALSE)),0,3),3)</f>
        <v>0</v>
      </c>
      <c r="X172" s="9">
        <f>SUM(tblPointScore[[#This Row],[Glbn Div 1]:[Sth H Pts]])</f>
        <v>0</v>
      </c>
      <c r="Y17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7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72" s="38" t="str">
        <f>IF(AND(tblPointScore[[#This Row],[Div 1 Pts]]&gt;0,tblPointScore[[#This Row],[Div 2 Pts]]&gt;0),"Y","N")</f>
        <v>N</v>
      </c>
      <c r="AB172" s="35" t="str">
        <f>IF(AND(tblPointScore[[#This Row],[Mac Div 1 A]]&gt;0,tblPointScore[[#This Row],[Mac Div 1 B]]&gt;0),"Y","N")</f>
        <v>N</v>
      </c>
      <c r="AC172" s="35" t="str">
        <f>IF(AND(tblPointScore[[#This Row],[Mac Div 2 A]]&gt;0,tblPointScore[[#This Row],[Mac Div 2 B]]&gt;0),"Y","N")</f>
        <v>N</v>
      </c>
      <c r="AD172" s="35" t="str">
        <f>IF(AND(tblPointScore[[#This Row],[Now Div 1 A]]&gt;0,tblPointScore[[#This Row],[Now Div 1 B]]&gt;0),"Y","N")</f>
        <v>N</v>
      </c>
      <c r="AE172" s="35" t="str">
        <f>IF(AND(tblPointScore[[#This Row],[Now Div 2 A]]&gt;0,tblPointScore[[#This Row],[Now Div 2 B]]&gt;0),"Y","N")</f>
        <v>N</v>
      </c>
      <c r="AF17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73" spans="1:32" hidden="1">
      <c r="A173" s="1">
        <f ca="1">CELL("row", A172)-1</f>
        <v>171</v>
      </c>
      <c r="B173" s="7" t="s">
        <v>416</v>
      </c>
      <c r="C173" s="7" t="s">
        <v>688</v>
      </c>
      <c r="D173" s="4" t="str">
        <f>CONCATENATE(tblPointScore[[#This Row],[Name]]," - ",tblPointScore[[#This Row],[Club]])</f>
        <v>Brennan Steve - ECC</v>
      </c>
      <c r="E173" s="1">
        <f>IF(ISNA(VLOOKUP(tblPointScore[[#This Row],[Name / Club]],tblGlbn_Div1[[Name / Club]:[Points]],5,FALSE)),0,VLOOKUP(tblPointScore[[#This Row],[Name / Club]],tblGlbn_Div1[[Name / Club]:[Points]],5,FALSE))</f>
        <v>0</v>
      </c>
      <c r="F173" s="9">
        <f>IF(ISNA(VLOOKUP(tblPointScore[[#This Row],[Name / Club]],tblGlbn_Div2[[Name / Club]:[Points]],5,FALSE)),0,VLOOKUP(tblPointScore[[#This Row],[Name / Club]],tblGlbn_Div2[[Name / Club]:[Points]],5,FALSE))</f>
        <v>0</v>
      </c>
      <c r="G173" s="9">
        <f>IF(ISNA(VLOOKUP(tblPointScore[[#This Row],[Name / Club]],tblGlbn_Div1[Name / Club],1,FALSE)),IF(ISNA(VLOOKUP(tblPointScore[[#This Row],[Name / Club]],tblGlbn_Div2[Name / Club],1,FALSE)),0,3),3)</f>
        <v>0</v>
      </c>
      <c r="H173" s="1">
        <f>IF(ISNA(VLOOKUP(tblPointScore[[#This Row],[Name / Club]],tblIll_Div1[[Name / Club]:[Points]],5,FALSE)),0,VLOOKUP(tblPointScore[[#This Row],[Name / Club]],tblIll_Div1[[Name / Club]:[Points]],5,FALSE))</f>
        <v>0</v>
      </c>
      <c r="I173" s="1">
        <f>IF(ISNA(VLOOKUP(tblPointScore[[#This Row],[Name / Club]],tblIll_Div2[[Name / Club]:[Points]],5,FALSE)),0,VLOOKUP(tblPointScore[[#This Row],[Name / Club]],tblIll_Div2[[Name / Club]:[Points]],5,FALSE))</f>
        <v>0</v>
      </c>
      <c r="J173" s="1">
        <f>IF(ISNA(VLOOKUP(tblPointScore[[#This Row],[Name / Club]],tblIll_Div1[Name / Club],1,FALSE)),IF(ISNA(VLOOKUP(tblPointScore[[#This Row],[Name / Club]],tblIll_Div2[Name / Club],1,FALSE)),0,3),3)</f>
        <v>0</v>
      </c>
      <c r="K173" s="1">
        <f>IF(ISNA(VLOOKUP(tblPointScore[[#This Row],[Name / Club]],tblMac_Div1A[[Name / Club]:[Points]],5,FALSE)),0,VLOOKUP(tblPointScore[[#This Row],[Name / Club]],tblMac_Div1A[[Name / Club]:[Points]],5,FALSE))</f>
        <v>0</v>
      </c>
      <c r="L173" s="1">
        <f>IF(ISNA(VLOOKUP(tblPointScore[[#This Row],[Name / Club]],tblMac_Div1B[[Name / Club]:[Points]],5,FALSE)),0,VLOOKUP(tblPointScore[[#This Row],[Name / Club]],tblMac_Div1B[[Name / Club]:[Points]],5,FALSE))</f>
        <v>0</v>
      </c>
      <c r="M173" s="1">
        <f>IF(ISNA(VLOOKUP(tblPointScore[[#This Row],[Name / Club]],tblMac_Div2A[[Name / Club]:[Points]],5,FALSE)),0,VLOOKUP(tblPointScore[[#This Row],[Name / Club]],tblMac_Div2A[[Name / Club]:[Points]],5,FALSE))</f>
        <v>0</v>
      </c>
      <c r="N173" s="1">
        <f>IF(ISNA(VLOOKUP(tblPointScore[[#This Row],[Name / Club]],tblMac_Div2B[[Name / Club]:[Points]],5,FALSE)),0,VLOOKUP(tblPointScore[[#This Row],[Name / Club]],tblMac_Div2B[[Name / Club]:[Points]],5,FALSE))</f>
        <v>0</v>
      </c>
      <c r="O17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73" s="1">
        <f>IF(ISNA(VLOOKUP(tblPointScore[[#This Row],[Name / Club]],tblNow_Div1A[[Name / Club]:[Points]],5,FALSE)),0,VLOOKUP(tblPointScore[[#This Row],[Name / Club]],tblNow_Div1A[[Name / Club]:[Points]],5,FALSE))</f>
        <v>0</v>
      </c>
      <c r="Q173" s="1">
        <f>IF(ISNA(VLOOKUP(tblPointScore[[#This Row],[Name / Club]],tblNow_Div1B[[Name / Club]:[Points]],5,FALSE)),0,VLOOKUP(tblPointScore[[#This Row],[Name / Club]],tblNow_Div1B[[Name / Club]:[Points]],5,FALSE))</f>
        <v>0</v>
      </c>
      <c r="R173" s="1">
        <f>IF(ISNA(VLOOKUP(tblPointScore[[#This Row],[Name / Club]],tblNow_Div2A[[Name / Club]:[Points]],5,FALSE)),0,VLOOKUP(tblPointScore[[#This Row],[Name / Club]],tblNow_Div2A[[Name / Club]:[Points]],5,FALSE))</f>
        <v>0</v>
      </c>
      <c r="S173" s="1">
        <f>IF(ISNA(VLOOKUP(tblPointScore[[#This Row],[Name / Club]],tblNow_Div2B[[Name / Club]:[Points]],5,FALSE)),0,VLOOKUP(tblPointScore[[#This Row],[Name / Club]],tblNow_Div2B[[Name / Club]:[Points]],5,FALSE))</f>
        <v>0</v>
      </c>
      <c r="T17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73" s="1">
        <f>IF(ISNA(VLOOKUP(tblPointScore[[#This Row],[Name / Club]],tblSthn_Div1[[Name / Club]:[Points]],5,FALSE)),0,VLOOKUP(tblPointScore[[#This Row],[Name / Club]],tblSthn_Div1[[Name / Club]:[Points]],5,FALSE))</f>
        <v>0</v>
      </c>
      <c r="V173" s="1">
        <f>IF(ISNA(VLOOKUP(tblPointScore[[#This Row],[Name / Club]],tblSthn_Div2[[Name / Club]:[Points]],5,FALSE)),0,VLOOKUP(tblPointScore[[#This Row],[Name / Club]],tblSthn_Div2[[Name / Club]:[Points]],5,FALSE))</f>
        <v>0</v>
      </c>
      <c r="W173" s="1">
        <f>IF(ISNA(VLOOKUP(tblPointScore[[#This Row],[Name / Club]],tblSthn_Div1[Name / Club],1,FALSE)),IF(ISNA(VLOOKUP(tblPointScore[[#This Row],[Name / Club]],tblSthn_Div2[Name / Club],1,FALSE)),0,3),3)</f>
        <v>0</v>
      </c>
      <c r="X173" s="9">
        <f>SUM(tblPointScore[[#This Row],[Glbn Div 1]:[Sth H Pts]])</f>
        <v>0</v>
      </c>
      <c r="Y17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7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73" s="38" t="str">
        <f>IF(AND(tblPointScore[[#This Row],[Div 1 Pts]]&gt;0,tblPointScore[[#This Row],[Div 2 Pts]]&gt;0),"Y","N")</f>
        <v>N</v>
      </c>
      <c r="AB173" s="35" t="str">
        <f>IF(AND(tblPointScore[[#This Row],[Mac Div 1 A]]&gt;0,tblPointScore[[#This Row],[Mac Div 1 B]]&gt;0),"Y","N")</f>
        <v>N</v>
      </c>
      <c r="AC173" s="35" t="str">
        <f>IF(AND(tblPointScore[[#This Row],[Mac Div 2 A]]&gt;0,tblPointScore[[#This Row],[Mac Div 2 B]]&gt;0),"Y","N")</f>
        <v>N</v>
      </c>
      <c r="AD173" s="35" t="str">
        <f>IF(AND(tblPointScore[[#This Row],[Now Div 1 A]]&gt;0,tblPointScore[[#This Row],[Now Div 1 B]]&gt;0),"Y","N")</f>
        <v>N</v>
      </c>
      <c r="AE173" s="35" t="str">
        <f>IF(AND(tblPointScore[[#This Row],[Now Div 2 A]]&gt;0,tblPointScore[[#This Row],[Now Div 2 B]]&gt;0),"Y","N")</f>
        <v>N</v>
      </c>
      <c r="AF17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74" spans="1:32" hidden="1">
      <c r="A174" s="1">
        <f ca="1">CELL("row", A173)-1</f>
        <v>172</v>
      </c>
      <c r="B174" s="7" t="s">
        <v>116</v>
      </c>
      <c r="C174" s="7" t="s">
        <v>684</v>
      </c>
      <c r="D174" s="4" t="str">
        <f>CONCATENATE(tblPointScore[[#This Row],[Name]]," - ",tblPointScore[[#This Row],[Club]])</f>
        <v>Briggs Dennis - NVC</v>
      </c>
      <c r="E174" s="1">
        <f>IF(ISNA(VLOOKUP(tblPointScore[[#This Row],[Name / Club]],tblGlbn_Div1[[Name / Club]:[Points]],5,FALSE)),0,VLOOKUP(tblPointScore[[#This Row],[Name / Club]],tblGlbn_Div1[[Name / Club]:[Points]],5,FALSE))</f>
        <v>0</v>
      </c>
      <c r="F174" s="1">
        <f>IF(ISNA(VLOOKUP(tblPointScore[[#This Row],[Name / Club]],tblGlbn_Div2[[Name / Club]:[Points]],5,FALSE)),0,VLOOKUP(tblPointScore[[#This Row],[Name / Club]],tblGlbn_Div2[[Name / Club]:[Points]],5,FALSE))</f>
        <v>0</v>
      </c>
      <c r="G174" s="1">
        <f>IF(ISNA(VLOOKUP(tblPointScore[[#This Row],[Name / Club]],tblGlbn_Div1[Name / Club],1,FALSE)),IF(ISNA(VLOOKUP(tblPointScore[[#This Row],[Name / Club]],tblGlbn_Div2[Name / Club],1,FALSE)),0,3),3)</f>
        <v>0</v>
      </c>
      <c r="H174" s="1">
        <f>IF(ISNA(VLOOKUP(tblPointScore[[#This Row],[Name / Club]],tblIll_Div1[[Name / Club]:[Points]],5,FALSE)),0,VLOOKUP(tblPointScore[[#This Row],[Name / Club]],tblIll_Div1[[Name / Club]:[Points]],5,FALSE))</f>
        <v>0</v>
      </c>
      <c r="I174" s="1">
        <f>IF(ISNA(VLOOKUP(tblPointScore[[#This Row],[Name / Club]],tblIll_Div2[[Name / Club]:[Points]],5,FALSE)),0,VLOOKUP(tblPointScore[[#This Row],[Name / Club]],tblIll_Div2[[Name / Club]:[Points]],5,FALSE))</f>
        <v>0</v>
      </c>
      <c r="J174" s="1">
        <f>IF(ISNA(VLOOKUP(tblPointScore[[#This Row],[Name / Club]],tblIll_Div1[Name / Club],1,FALSE)),IF(ISNA(VLOOKUP(tblPointScore[[#This Row],[Name / Club]],tblIll_Div2[Name / Club],1,FALSE)),0,3),3)</f>
        <v>0</v>
      </c>
      <c r="K174" s="1">
        <f>IF(ISNA(VLOOKUP(tblPointScore[[#This Row],[Name / Club]],tblMac_Div1A[[Name / Club]:[Points]],5,FALSE)),0,VLOOKUP(tblPointScore[[#This Row],[Name / Club]],tblMac_Div1A[[Name / Club]:[Points]],5,FALSE))</f>
        <v>0</v>
      </c>
      <c r="L174" s="1">
        <f>IF(ISNA(VLOOKUP(tblPointScore[[#This Row],[Name / Club]],tblMac_Div1B[[Name / Club]:[Points]],5,FALSE)),0,VLOOKUP(tblPointScore[[#This Row],[Name / Club]],tblMac_Div1B[[Name / Club]:[Points]],5,FALSE))</f>
        <v>0</v>
      </c>
      <c r="M174" s="1">
        <f>IF(ISNA(VLOOKUP(tblPointScore[[#This Row],[Name / Club]],tblMac_Div2A[[Name / Club]:[Points]],5,FALSE)),0,VLOOKUP(tblPointScore[[#This Row],[Name / Club]],tblMac_Div2A[[Name / Club]:[Points]],5,FALSE))</f>
        <v>0</v>
      </c>
      <c r="N174" s="1">
        <f>IF(ISNA(VLOOKUP(tblPointScore[[#This Row],[Name / Club]],tblMac_Div2B[[Name / Club]:[Points]],5,FALSE)),0,VLOOKUP(tblPointScore[[#This Row],[Name / Club]],tblMac_Div2B[[Name / Club]:[Points]],5,FALSE))</f>
        <v>0</v>
      </c>
      <c r="O17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74" s="1">
        <f>IF(ISNA(VLOOKUP(tblPointScore[[#This Row],[Name / Club]],tblNow_Div1A[[Name / Club]:[Points]],5,FALSE)),0,VLOOKUP(tblPointScore[[#This Row],[Name / Club]],tblNow_Div1A[[Name / Club]:[Points]],5,FALSE))</f>
        <v>0</v>
      </c>
      <c r="Q174" s="1">
        <f>IF(ISNA(VLOOKUP(tblPointScore[[#This Row],[Name / Club]],tblNow_Div1B[[Name / Club]:[Points]],5,FALSE)),0,VLOOKUP(tblPointScore[[#This Row],[Name / Club]],tblNow_Div1B[[Name / Club]:[Points]],5,FALSE))</f>
        <v>0</v>
      </c>
      <c r="R174" s="1">
        <f>IF(ISNA(VLOOKUP(tblPointScore[[#This Row],[Name / Club]],tblNow_Div2A[[Name / Club]:[Points]],5,FALSE)),0,VLOOKUP(tblPointScore[[#This Row],[Name / Club]],tblNow_Div2A[[Name / Club]:[Points]],5,FALSE))</f>
        <v>0</v>
      </c>
      <c r="S174" s="1">
        <f>IF(ISNA(VLOOKUP(tblPointScore[[#This Row],[Name / Club]],tblNow_Div2B[[Name / Club]:[Points]],5,FALSE)),0,VLOOKUP(tblPointScore[[#This Row],[Name / Club]],tblNow_Div2B[[Name / Club]:[Points]],5,FALSE))</f>
        <v>0</v>
      </c>
      <c r="T17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74" s="1">
        <f>IF(ISNA(VLOOKUP(tblPointScore[[#This Row],[Name / Club]],tblSthn_Div1[[Name / Club]:[Points]],5,FALSE)),0,VLOOKUP(tblPointScore[[#This Row],[Name / Club]],tblSthn_Div1[[Name / Club]:[Points]],5,FALSE))</f>
        <v>0</v>
      </c>
      <c r="V174" s="1">
        <f>IF(ISNA(VLOOKUP(tblPointScore[[#This Row],[Name / Club]],tblSthn_Div2[[Name / Club]:[Points]],5,FALSE)),0,VLOOKUP(tblPointScore[[#This Row],[Name / Club]],tblSthn_Div2[[Name / Club]:[Points]],5,FALSE))</f>
        <v>0</v>
      </c>
      <c r="W174" s="1">
        <f>IF(ISNA(VLOOKUP(tblPointScore[[#This Row],[Name / Club]],tblSthn_Div1[Name / Club],1,FALSE)),IF(ISNA(VLOOKUP(tblPointScore[[#This Row],[Name / Club]],tblSthn_Div2[Name / Club],1,FALSE)),0,3),3)</f>
        <v>0</v>
      </c>
      <c r="X174" s="1">
        <f>SUM(tblPointScore[[#This Row],[Glbn Div 1]:[Sth H Pts]])</f>
        <v>0</v>
      </c>
      <c r="Y17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7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74" s="38" t="str">
        <f>IF(AND(tblPointScore[[#This Row],[Div 1 Pts]]&gt;0,tblPointScore[[#This Row],[Div 2 Pts]]&gt;0),"Y","N")</f>
        <v>N</v>
      </c>
      <c r="AB174" s="35" t="str">
        <f>IF(AND(tblPointScore[[#This Row],[Mac Div 1 A]]&gt;0,tblPointScore[[#This Row],[Mac Div 1 B]]&gt;0),"Y","N")</f>
        <v>N</v>
      </c>
      <c r="AC174" s="35" t="str">
        <f>IF(AND(tblPointScore[[#This Row],[Mac Div 2 A]]&gt;0,tblPointScore[[#This Row],[Mac Div 2 B]]&gt;0),"Y","N")</f>
        <v>N</v>
      </c>
      <c r="AD174" s="35" t="str">
        <f>IF(AND(tblPointScore[[#This Row],[Now Div 1 A]]&gt;0,tblPointScore[[#This Row],[Now Div 1 B]]&gt;0),"Y","N")</f>
        <v>N</v>
      </c>
      <c r="AE174" s="35" t="str">
        <f>IF(AND(tblPointScore[[#This Row],[Now Div 2 A]]&gt;0,tblPointScore[[#This Row],[Now Div 2 B]]&gt;0),"Y","N")</f>
        <v>N</v>
      </c>
      <c r="AF17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75" spans="1:32" hidden="1">
      <c r="A175" s="1">
        <f ca="1">CELL("row", A174)-1</f>
        <v>173</v>
      </c>
      <c r="B175" s="43" t="s">
        <v>662</v>
      </c>
      <c r="C175" s="43" t="s">
        <v>688</v>
      </c>
      <c r="D175" s="4" t="str">
        <f>CONCATENATE(tblPointScore[[#This Row],[Name]]," - ",tblPointScore[[#This Row],[Club]])</f>
        <v>Britten Bob - ECC</v>
      </c>
      <c r="E175" s="9">
        <f>IF(ISNA(VLOOKUP(tblPointScore[[#This Row],[Name / Club]],tblGlbn_Div1[[Name / Club]:[Points]],5,FALSE)),0,VLOOKUP(tblPointScore[[#This Row],[Name / Club]],tblGlbn_Div1[[Name / Club]:[Points]],5,FALSE))</f>
        <v>0</v>
      </c>
      <c r="F175" s="9">
        <f>IF(ISNA(VLOOKUP(tblPointScore[[#This Row],[Name / Club]],tblGlbn_Div2[[Name / Club]:[Points]],5,FALSE)),0,VLOOKUP(tblPointScore[[#This Row],[Name / Club]],tblGlbn_Div2[[Name / Club]:[Points]],5,FALSE))</f>
        <v>0</v>
      </c>
      <c r="G175" s="9">
        <f>IF(ISNA(VLOOKUP(tblPointScore[[#This Row],[Name / Club]],tblGlbn_Div1[Name / Club],1,FALSE)),IF(ISNA(VLOOKUP(tblPointScore[[#This Row],[Name / Club]],tblGlbn_Div2[Name / Club],1,FALSE)),0,3),3)</f>
        <v>0</v>
      </c>
      <c r="H175" s="9">
        <f>IF(ISNA(VLOOKUP(tblPointScore[[#This Row],[Name / Club]],tblIll_Div1[[Name / Club]:[Points]],5,FALSE)),0,VLOOKUP(tblPointScore[[#This Row],[Name / Club]],tblIll_Div1[[Name / Club]:[Points]],5,FALSE))</f>
        <v>0</v>
      </c>
      <c r="I175" s="9">
        <f>IF(ISNA(VLOOKUP(tblPointScore[[#This Row],[Name / Club]],tblIll_Div2[[Name / Club]:[Points]],5,FALSE)),0,VLOOKUP(tblPointScore[[#This Row],[Name / Club]],tblIll_Div2[[Name / Club]:[Points]],5,FALSE))</f>
        <v>0</v>
      </c>
      <c r="J175" s="9">
        <f>IF(ISNA(VLOOKUP(tblPointScore[[#This Row],[Name / Club]],tblIll_Div1[Name / Club],1,FALSE)),IF(ISNA(VLOOKUP(tblPointScore[[#This Row],[Name / Club]],tblIll_Div2[Name / Club],1,FALSE)),0,3),3)</f>
        <v>0</v>
      </c>
      <c r="K175" s="9">
        <f>IF(ISNA(VLOOKUP(tblPointScore[[#This Row],[Name / Club]],tblMac_Div1A[[Name / Club]:[Points]],5,FALSE)),0,VLOOKUP(tblPointScore[[#This Row],[Name / Club]],tblMac_Div1A[[Name / Club]:[Points]],5,FALSE))</f>
        <v>0</v>
      </c>
      <c r="L175" s="9">
        <f>IF(ISNA(VLOOKUP(tblPointScore[[#This Row],[Name / Club]],tblMac_Div1B[[Name / Club]:[Points]],5,FALSE)),0,VLOOKUP(tblPointScore[[#This Row],[Name / Club]],tblMac_Div1B[[Name / Club]:[Points]],5,FALSE))</f>
        <v>0</v>
      </c>
      <c r="M175" s="9">
        <f>IF(ISNA(VLOOKUP(tblPointScore[[#This Row],[Name / Club]],tblMac_Div2A[[Name / Club]:[Points]],5,FALSE)),0,VLOOKUP(tblPointScore[[#This Row],[Name / Club]],tblMac_Div2A[[Name / Club]:[Points]],5,FALSE))</f>
        <v>0</v>
      </c>
      <c r="N175" s="9">
        <f>IF(ISNA(VLOOKUP(tblPointScore[[#This Row],[Name / Club]],tblMac_Div2B[[Name / Club]:[Points]],5,FALSE)),0,VLOOKUP(tblPointScore[[#This Row],[Name / Club]],tblMac_Div2B[[Name / Club]:[Points]],5,FALSE))</f>
        <v>0</v>
      </c>
      <c r="O175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75" s="9">
        <f>IF(ISNA(VLOOKUP(tblPointScore[[#This Row],[Name / Club]],tblNow_Div1A[[Name / Club]:[Points]],5,FALSE)),0,VLOOKUP(tblPointScore[[#This Row],[Name / Club]],tblNow_Div1A[[Name / Club]:[Points]],5,FALSE))</f>
        <v>0</v>
      </c>
      <c r="Q175" s="9">
        <f>IF(ISNA(VLOOKUP(tblPointScore[[#This Row],[Name / Club]],tblNow_Div1B[[Name / Club]:[Points]],5,FALSE)),0,VLOOKUP(tblPointScore[[#This Row],[Name / Club]],tblNow_Div1B[[Name / Club]:[Points]],5,FALSE))</f>
        <v>0</v>
      </c>
      <c r="R175" s="9">
        <f>IF(ISNA(VLOOKUP(tblPointScore[[#This Row],[Name / Club]],tblNow_Div2A[[Name / Club]:[Points]],5,FALSE)),0,VLOOKUP(tblPointScore[[#This Row],[Name / Club]],tblNow_Div2A[[Name / Club]:[Points]],5,FALSE))</f>
        <v>0</v>
      </c>
      <c r="S175" s="9">
        <f>IF(ISNA(VLOOKUP(tblPointScore[[#This Row],[Name / Club]],tblNow_Div2B[[Name / Club]:[Points]],5,FALSE)),0,VLOOKUP(tblPointScore[[#This Row],[Name / Club]],tblNow_Div2B[[Name / Club]:[Points]],5,FALSE))</f>
        <v>0</v>
      </c>
      <c r="T175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75" s="9">
        <f>IF(ISNA(VLOOKUP(tblPointScore[[#This Row],[Name / Club]],tblSthn_Div1[[Name / Club]:[Points]],5,FALSE)),0,VLOOKUP(tblPointScore[[#This Row],[Name / Club]],tblSthn_Div1[[Name / Club]:[Points]],5,FALSE))</f>
        <v>0</v>
      </c>
      <c r="V175" s="9">
        <f>IF(ISNA(VLOOKUP(tblPointScore[[#This Row],[Name / Club]],tblSthn_Div2[[Name / Club]:[Points]],5,FALSE)),0,VLOOKUP(tblPointScore[[#This Row],[Name / Club]],tblSthn_Div2[[Name / Club]:[Points]],5,FALSE))</f>
        <v>0</v>
      </c>
      <c r="W175" s="9">
        <f>IF(ISNA(VLOOKUP(tblPointScore[[#This Row],[Name / Club]],tblSthn_Div1[Name / Club],1,FALSE)),IF(ISNA(VLOOKUP(tblPointScore[[#This Row],[Name / Club]],tblSthn_Div2[Name / Club],1,FALSE)),0,3),3)</f>
        <v>0</v>
      </c>
      <c r="X175" s="9">
        <f>SUM(tblPointScore[[#This Row],[Glbn Div 1]:[Sth H Pts]])</f>
        <v>0</v>
      </c>
      <c r="Y17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7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75" s="38" t="str">
        <f>IF(AND(tblPointScore[[#This Row],[Div 1 Pts]]&gt;0,tblPointScore[[#This Row],[Div 2 Pts]]&gt;0),"Y","N")</f>
        <v>N</v>
      </c>
      <c r="AB175" s="35" t="str">
        <f>IF(AND(tblPointScore[[#This Row],[Mac Div 1 A]]&gt;0,tblPointScore[[#This Row],[Mac Div 1 B]]&gt;0),"Y","N")</f>
        <v>N</v>
      </c>
      <c r="AC175" s="35" t="str">
        <f>IF(AND(tblPointScore[[#This Row],[Mac Div 2 A]]&gt;0,tblPointScore[[#This Row],[Mac Div 2 B]]&gt;0),"Y","N")</f>
        <v>N</v>
      </c>
      <c r="AD175" s="35" t="str">
        <f>IF(AND(tblPointScore[[#This Row],[Now Div 1 A]]&gt;0,tblPointScore[[#This Row],[Now Div 1 B]]&gt;0),"Y","N")</f>
        <v>N</v>
      </c>
      <c r="AE175" s="35" t="str">
        <f>IF(AND(tblPointScore[[#This Row],[Now Div 2 A]]&gt;0,tblPointScore[[#This Row],[Now Div 2 B]]&gt;0),"Y","N")</f>
        <v>N</v>
      </c>
      <c r="AF17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76" spans="1:32" hidden="1">
      <c r="A176" s="20">
        <f ca="1">CELL("row", A175)-1</f>
        <v>174</v>
      </c>
      <c r="B176" s="43" t="s">
        <v>652</v>
      </c>
      <c r="C176" s="43" t="s">
        <v>685</v>
      </c>
      <c r="D176" s="22" t="str">
        <f>CONCATENATE(tblPointScore[[#This Row],[Name]]," - ",tblPointScore[[#This Row],[Club]])</f>
        <v>Britten Simon - ICC</v>
      </c>
      <c r="E176" s="23">
        <f>IF(ISNA(VLOOKUP(tblPointScore[[#This Row],[Name / Club]],tblGlbn_Div1[[Name / Club]:[Points]],5,FALSE)),0,VLOOKUP(tblPointScore[[#This Row],[Name / Club]],tblGlbn_Div1[[Name / Club]:[Points]],5,FALSE))</f>
        <v>0</v>
      </c>
      <c r="F176" s="23">
        <f>IF(ISNA(VLOOKUP(tblPointScore[[#This Row],[Name / Club]],tblGlbn_Div2[[Name / Club]:[Points]],5,FALSE)),0,VLOOKUP(tblPointScore[[#This Row],[Name / Club]],tblGlbn_Div2[[Name / Club]:[Points]],5,FALSE))</f>
        <v>0</v>
      </c>
      <c r="G176" s="23">
        <f>IF(ISNA(VLOOKUP(tblPointScore[[#This Row],[Name / Club]],tblGlbn_Div1[Name / Club],1,FALSE)),IF(ISNA(VLOOKUP(tblPointScore[[#This Row],[Name / Club]],tblGlbn_Div2[Name / Club],1,FALSE)),0,3),3)</f>
        <v>0</v>
      </c>
      <c r="H176" s="23">
        <f>IF(ISNA(VLOOKUP(tblPointScore[[#This Row],[Name / Club]],tblIll_Div1[[Name / Club]:[Points]],5,FALSE)),0,VLOOKUP(tblPointScore[[#This Row],[Name / Club]],tblIll_Div1[[Name / Club]:[Points]],5,FALSE))</f>
        <v>0</v>
      </c>
      <c r="I176" s="23">
        <f>IF(ISNA(VLOOKUP(tblPointScore[[#This Row],[Name / Club]],tblIll_Div2[[Name / Club]:[Points]],5,FALSE)),0,VLOOKUP(tblPointScore[[#This Row],[Name / Club]],tblIll_Div2[[Name / Club]:[Points]],5,FALSE))</f>
        <v>0</v>
      </c>
      <c r="J176" s="23">
        <f>IF(ISNA(VLOOKUP(tblPointScore[[#This Row],[Name / Club]],tblIll_Div1[Name / Club],1,FALSE)),IF(ISNA(VLOOKUP(tblPointScore[[#This Row],[Name / Club]],tblIll_Div2[Name / Club],1,FALSE)),0,3),3)</f>
        <v>0</v>
      </c>
      <c r="K176" s="23">
        <f>IF(ISNA(VLOOKUP(tblPointScore[[#This Row],[Name / Club]],tblMac_Div1A[[Name / Club]:[Points]],5,FALSE)),0,VLOOKUP(tblPointScore[[#This Row],[Name / Club]],tblMac_Div1A[[Name / Club]:[Points]],5,FALSE))</f>
        <v>0</v>
      </c>
      <c r="L176" s="23">
        <f>IF(ISNA(VLOOKUP(tblPointScore[[#This Row],[Name / Club]],tblMac_Div1B[[Name / Club]:[Points]],5,FALSE)),0,VLOOKUP(tblPointScore[[#This Row],[Name / Club]],tblMac_Div1B[[Name / Club]:[Points]],5,FALSE))</f>
        <v>0</v>
      </c>
      <c r="M176" s="23">
        <f>IF(ISNA(VLOOKUP(tblPointScore[[#This Row],[Name / Club]],tblMac_Div2A[[Name / Club]:[Points]],5,FALSE)),0,VLOOKUP(tblPointScore[[#This Row],[Name / Club]],tblMac_Div2A[[Name / Club]:[Points]],5,FALSE))</f>
        <v>0</v>
      </c>
      <c r="N176" s="23">
        <f>IF(ISNA(VLOOKUP(tblPointScore[[#This Row],[Name / Club]],tblMac_Div2B[[Name / Club]:[Points]],5,FALSE)),0,VLOOKUP(tblPointScore[[#This Row],[Name / Club]],tblMac_Div2B[[Name / Club]:[Points]],5,FALSE))</f>
        <v>0</v>
      </c>
      <c r="O176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76" s="23">
        <f>IF(ISNA(VLOOKUP(tblPointScore[[#This Row],[Name / Club]],tblNow_Div1A[[Name / Club]:[Points]],5,FALSE)),0,VLOOKUP(tblPointScore[[#This Row],[Name / Club]],tblNow_Div1A[[Name / Club]:[Points]],5,FALSE))</f>
        <v>0</v>
      </c>
      <c r="Q176" s="23">
        <f>IF(ISNA(VLOOKUP(tblPointScore[[#This Row],[Name / Club]],tblNow_Div1B[[Name / Club]:[Points]],5,FALSE)),0,VLOOKUP(tblPointScore[[#This Row],[Name / Club]],tblNow_Div1B[[Name / Club]:[Points]],5,FALSE))</f>
        <v>0</v>
      </c>
      <c r="R176" s="23">
        <f>IF(ISNA(VLOOKUP(tblPointScore[[#This Row],[Name / Club]],tblNow_Div2A[[Name / Club]:[Points]],5,FALSE)),0,VLOOKUP(tblPointScore[[#This Row],[Name / Club]],tblNow_Div2A[[Name / Club]:[Points]],5,FALSE))</f>
        <v>0</v>
      </c>
      <c r="S176" s="23">
        <f>IF(ISNA(VLOOKUP(tblPointScore[[#This Row],[Name / Club]],tblNow_Div2B[[Name / Club]:[Points]],5,FALSE)),0,VLOOKUP(tblPointScore[[#This Row],[Name / Club]],tblNow_Div2B[[Name / Club]:[Points]],5,FALSE))</f>
        <v>0</v>
      </c>
      <c r="T176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76" s="23">
        <f>IF(ISNA(VLOOKUP(tblPointScore[[#This Row],[Name / Club]],tblSthn_Div1[[Name / Club]:[Points]],5,FALSE)),0,VLOOKUP(tblPointScore[[#This Row],[Name / Club]],tblSthn_Div1[[Name / Club]:[Points]],5,FALSE))</f>
        <v>0</v>
      </c>
      <c r="V176" s="23">
        <f>IF(ISNA(VLOOKUP(tblPointScore[[#This Row],[Name / Club]],tblSthn_Div2[[Name / Club]:[Points]],5,FALSE)),0,VLOOKUP(tblPointScore[[#This Row],[Name / Club]],tblSthn_Div2[[Name / Club]:[Points]],5,FALSE))</f>
        <v>0</v>
      </c>
      <c r="W176" s="23">
        <f>IF(ISNA(VLOOKUP(tblPointScore[[#This Row],[Name / Club]],tblSthn_Div1[Name / Club],1,FALSE)),IF(ISNA(VLOOKUP(tblPointScore[[#This Row],[Name / Club]],tblSthn_Div2[Name / Club],1,FALSE)),0,3),3)</f>
        <v>0</v>
      </c>
      <c r="X176" s="23">
        <f>SUM(tblPointScore[[#This Row],[Glbn Div 1]:[Sth H Pts]])</f>
        <v>0</v>
      </c>
      <c r="Y176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76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76" s="44" t="str">
        <f>IF(AND(tblPointScore[[#This Row],[Div 1 Pts]]&gt;0,tblPointScore[[#This Row],[Div 2 Pts]]&gt;0),"Y","N")</f>
        <v>N</v>
      </c>
      <c r="AB176" s="45" t="str">
        <f>IF(AND(tblPointScore[[#This Row],[Mac Div 1 A]]&gt;0,tblPointScore[[#This Row],[Mac Div 1 B]]&gt;0),"Y","N")</f>
        <v>N</v>
      </c>
      <c r="AC176" s="45" t="str">
        <f>IF(AND(tblPointScore[[#This Row],[Mac Div 2 A]]&gt;0,tblPointScore[[#This Row],[Mac Div 2 B]]&gt;0),"Y","N")</f>
        <v>N</v>
      </c>
      <c r="AD176" s="45" t="str">
        <f>IF(AND(tblPointScore[[#This Row],[Now Div 1 A]]&gt;0,tblPointScore[[#This Row],[Now Div 1 B]]&gt;0),"Y","N")</f>
        <v>N</v>
      </c>
      <c r="AE176" s="45" t="str">
        <f>IF(AND(tblPointScore[[#This Row],[Now Div 2 A]]&gt;0,tblPointScore[[#This Row],[Now Div 2 B]]&gt;0),"Y","N")</f>
        <v>N</v>
      </c>
      <c r="AF176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77" spans="1:32" hidden="1">
      <c r="A177" s="1">
        <f ca="1">CELL("row", A176)-1</f>
        <v>175</v>
      </c>
      <c r="B177" s="7" t="s">
        <v>417</v>
      </c>
      <c r="C177" s="7" t="s">
        <v>682</v>
      </c>
      <c r="D177" s="4" t="str">
        <f>CONCATENATE(tblPointScore[[#This Row],[Name]]," - ",tblPointScore[[#This Row],[Club]])</f>
        <v>Brodzcicz Jerrad - CCC</v>
      </c>
      <c r="E177" s="1">
        <f>IF(ISNA(VLOOKUP(tblPointScore[[#This Row],[Name / Club]],tblGlbn_Div1[[Name / Club]:[Points]],5,FALSE)),0,VLOOKUP(tblPointScore[[#This Row],[Name / Club]],tblGlbn_Div1[[Name / Club]:[Points]],5,FALSE))</f>
        <v>0</v>
      </c>
      <c r="F177" s="9">
        <f>IF(ISNA(VLOOKUP(tblPointScore[[#This Row],[Name / Club]],tblGlbn_Div2[[Name / Club]:[Points]],5,FALSE)),0,VLOOKUP(tblPointScore[[#This Row],[Name / Club]],tblGlbn_Div2[[Name / Club]:[Points]],5,FALSE))</f>
        <v>0</v>
      </c>
      <c r="G177" s="9">
        <f>IF(ISNA(VLOOKUP(tblPointScore[[#This Row],[Name / Club]],tblGlbn_Div1[Name / Club],1,FALSE)),IF(ISNA(VLOOKUP(tblPointScore[[#This Row],[Name / Club]],tblGlbn_Div2[Name / Club],1,FALSE)),0,3),3)</f>
        <v>0</v>
      </c>
      <c r="H177" s="1">
        <f>IF(ISNA(VLOOKUP(tblPointScore[[#This Row],[Name / Club]],tblIll_Div1[[Name / Club]:[Points]],5,FALSE)),0,VLOOKUP(tblPointScore[[#This Row],[Name / Club]],tblIll_Div1[[Name / Club]:[Points]],5,FALSE))</f>
        <v>0</v>
      </c>
      <c r="I177" s="1">
        <f>IF(ISNA(VLOOKUP(tblPointScore[[#This Row],[Name / Club]],tblIll_Div2[[Name / Club]:[Points]],5,FALSE)),0,VLOOKUP(tblPointScore[[#This Row],[Name / Club]],tblIll_Div2[[Name / Club]:[Points]],5,FALSE))</f>
        <v>0</v>
      </c>
      <c r="J177" s="1">
        <f>IF(ISNA(VLOOKUP(tblPointScore[[#This Row],[Name / Club]],tblIll_Div1[Name / Club],1,FALSE)),IF(ISNA(VLOOKUP(tblPointScore[[#This Row],[Name / Club]],tblIll_Div2[Name / Club],1,FALSE)),0,3),3)</f>
        <v>0</v>
      </c>
      <c r="K177" s="1">
        <f>IF(ISNA(VLOOKUP(tblPointScore[[#This Row],[Name / Club]],tblMac_Div1A[[Name / Club]:[Points]],5,FALSE)),0,VLOOKUP(tblPointScore[[#This Row],[Name / Club]],tblMac_Div1A[[Name / Club]:[Points]],5,FALSE))</f>
        <v>0</v>
      </c>
      <c r="L177" s="1">
        <f>IF(ISNA(VLOOKUP(tblPointScore[[#This Row],[Name / Club]],tblMac_Div1B[[Name / Club]:[Points]],5,FALSE)),0,VLOOKUP(tblPointScore[[#This Row],[Name / Club]],tblMac_Div1B[[Name / Club]:[Points]],5,FALSE))</f>
        <v>0</v>
      </c>
      <c r="M177" s="1">
        <f>IF(ISNA(VLOOKUP(tblPointScore[[#This Row],[Name / Club]],tblMac_Div2A[[Name / Club]:[Points]],5,FALSE)),0,VLOOKUP(tblPointScore[[#This Row],[Name / Club]],tblMac_Div2A[[Name / Club]:[Points]],5,FALSE))</f>
        <v>0</v>
      </c>
      <c r="N177" s="1">
        <f>IF(ISNA(VLOOKUP(tblPointScore[[#This Row],[Name / Club]],tblMac_Div2B[[Name / Club]:[Points]],5,FALSE)),0,VLOOKUP(tblPointScore[[#This Row],[Name / Club]],tblMac_Div2B[[Name / Club]:[Points]],5,FALSE))</f>
        <v>0</v>
      </c>
      <c r="O17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77" s="1">
        <f>IF(ISNA(VLOOKUP(tblPointScore[[#This Row],[Name / Club]],tblNow_Div1A[[Name / Club]:[Points]],5,FALSE)),0,VLOOKUP(tblPointScore[[#This Row],[Name / Club]],tblNow_Div1A[[Name / Club]:[Points]],5,FALSE))</f>
        <v>0</v>
      </c>
      <c r="Q177" s="1">
        <f>IF(ISNA(VLOOKUP(tblPointScore[[#This Row],[Name / Club]],tblNow_Div1B[[Name / Club]:[Points]],5,FALSE)),0,VLOOKUP(tblPointScore[[#This Row],[Name / Club]],tblNow_Div1B[[Name / Club]:[Points]],5,FALSE))</f>
        <v>0</v>
      </c>
      <c r="R177" s="1">
        <f>IF(ISNA(VLOOKUP(tblPointScore[[#This Row],[Name / Club]],tblNow_Div2A[[Name / Club]:[Points]],5,FALSE)),0,VLOOKUP(tblPointScore[[#This Row],[Name / Club]],tblNow_Div2A[[Name / Club]:[Points]],5,FALSE))</f>
        <v>0</v>
      </c>
      <c r="S177" s="1">
        <f>IF(ISNA(VLOOKUP(tblPointScore[[#This Row],[Name / Club]],tblNow_Div2B[[Name / Club]:[Points]],5,FALSE)),0,VLOOKUP(tblPointScore[[#This Row],[Name / Club]],tblNow_Div2B[[Name / Club]:[Points]],5,FALSE))</f>
        <v>0</v>
      </c>
      <c r="T17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77" s="1">
        <f>IF(ISNA(VLOOKUP(tblPointScore[[#This Row],[Name / Club]],tblSthn_Div1[[Name / Club]:[Points]],5,FALSE)),0,VLOOKUP(tblPointScore[[#This Row],[Name / Club]],tblSthn_Div1[[Name / Club]:[Points]],5,FALSE))</f>
        <v>0</v>
      </c>
      <c r="V177" s="1">
        <f>IF(ISNA(VLOOKUP(tblPointScore[[#This Row],[Name / Club]],tblSthn_Div2[[Name / Club]:[Points]],5,FALSE)),0,VLOOKUP(tblPointScore[[#This Row],[Name / Club]],tblSthn_Div2[[Name / Club]:[Points]],5,FALSE))</f>
        <v>0</v>
      </c>
      <c r="W177" s="1">
        <f>IF(ISNA(VLOOKUP(tblPointScore[[#This Row],[Name / Club]],tblSthn_Div1[Name / Club],1,FALSE)),IF(ISNA(VLOOKUP(tblPointScore[[#This Row],[Name / Club]],tblSthn_Div2[Name / Club],1,FALSE)),0,3),3)</f>
        <v>0</v>
      </c>
      <c r="X177" s="9">
        <f>SUM(tblPointScore[[#This Row],[Glbn Div 1]:[Sth H Pts]])</f>
        <v>0</v>
      </c>
      <c r="Y17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7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77" s="38" t="str">
        <f>IF(AND(tblPointScore[[#This Row],[Div 1 Pts]]&gt;0,tblPointScore[[#This Row],[Div 2 Pts]]&gt;0),"Y","N")</f>
        <v>N</v>
      </c>
      <c r="AB177" s="35" t="str">
        <f>IF(AND(tblPointScore[[#This Row],[Mac Div 1 A]]&gt;0,tblPointScore[[#This Row],[Mac Div 1 B]]&gt;0),"Y","N")</f>
        <v>N</v>
      </c>
      <c r="AC177" s="35" t="str">
        <f>IF(AND(tblPointScore[[#This Row],[Mac Div 2 A]]&gt;0,tblPointScore[[#This Row],[Mac Div 2 B]]&gt;0),"Y","N")</f>
        <v>N</v>
      </c>
      <c r="AD177" s="35" t="str">
        <f>IF(AND(tblPointScore[[#This Row],[Now Div 1 A]]&gt;0,tblPointScore[[#This Row],[Now Div 1 B]]&gt;0),"Y","N")</f>
        <v>N</v>
      </c>
      <c r="AE177" s="35" t="str">
        <f>IF(AND(tblPointScore[[#This Row],[Now Div 2 A]]&gt;0,tblPointScore[[#This Row],[Now Div 2 B]]&gt;0),"Y","N")</f>
        <v>N</v>
      </c>
      <c r="AF17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78" spans="1:32" hidden="1">
      <c r="A178" s="1">
        <f ca="1">CELL("row", A177)-1</f>
        <v>176</v>
      </c>
      <c r="B178" s="7" t="s">
        <v>36</v>
      </c>
      <c r="C178" s="7" t="s">
        <v>681</v>
      </c>
      <c r="D178" s="4" t="str">
        <f>CONCATENATE(tblPointScore[[#This Row],[Name]]," - ",tblPointScore[[#This Row],[Club]])</f>
        <v>Brooker Kylie - GCC</v>
      </c>
      <c r="E178" s="1">
        <f>IF(ISNA(VLOOKUP(tblPointScore[[#This Row],[Name / Club]],tblGlbn_Div1[[Name / Club]:[Points]],5,FALSE)),0,VLOOKUP(tblPointScore[[#This Row],[Name / Club]],tblGlbn_Div1[[Name / Club]:[Points]],5,FALSE))</f>
        <v>0</v>
      </c>
      <c r="F178" s="1">
        <f>IF(ISNA(VLOOKUP(tblPointScore[[#This Row],[Name / Club]],tblGlbn_Div2[[Name / Club]:[Points]],5,FALSE)),0,VLOOKUP(tblPointScore[[#This Row],[Name / Club]],tblGlbn_Div2[[Name / Club]:[Points]],5,FALSE))</f>
        <v>0</v>
      </c>
      <c r="G178" s="1">
        <f>IF(ISNA(VLOOKUP(tblPointScore[[#This Row],[Name / Club]],tblGlbn_Div1[Name / Club],1,FALSE)),IF(ISNA(VLOOKUP(tblPointScore[[#This Row],[Name / Club]],tblGlbn_Div2[Name / Club],1,FALSE)),0,3),3)</f>
        <v>0</v>
      </c>
      <c r="H178" s="1">
        <f>IF(ISNA(VLOOKUP(tblPointScore[[#This Row],[Name / Club]],tblIll_Div1[[Name / Club]:[Points]],5,FALSE)),0,VLOOKUP(tblPointScore[[#This Row],[Name / Club]],tblIll_Div1[[Name / Club]:[Points]],5,FALSE))</f>
        <v>0</v>
      </c>
      <c r="I178" s="1">
        <f>IF(ISNA(VLOOKUP(tblPointScore[[#This Row],[Name / Club]],tblIll_Div2[[Name / Club]:[Points]],5,FALSE)),0,VLOOKUP(tblPointScore[[#This Row],[Name / Club]],tblIll_Div2[[Name / Club]:[Points]],5,FALSE))</f>
        <v>0</v>
      </c>
      <c r="J178" s="1">
        <f>IF(ISNA(VLOOKUP(tblPointScore[[#This Row],[Name / Club]],tblIll_Div1[Name / Club],1,FALSE)),IF(ISNA(VLOOKUP(tblPointScore[[#This Row],[Name / Club]],tblIll_Div2[Name / Club],1,FALSE)),0,3),3)</f>
        <v>0</v>
      </c>
      <c r="K178" s="1">
        <f>IF(ISNA(VLOOKUP(tblPointScore[[#This Row],[Name / Club]],tblMac_Div1A[[Name / Club]:[Points]],5,FALSE)),0,VLOOKUP(tblPointScore[[#This Row],[Name / Club]],tblMac_Div1A[[Name / Club]:[Points]],5,FALSE))</f>
        <v>0</v>
      </c>
      <c r="L178" s="1">
        <f>IF(ISNA(VLOOKUP(tblPointScore[[#This Row],[Name / Club]],tblMac_Div1B[[Name / Club]:[Points]],5,FALSE)),0,VLOOKUP(tblPointScore[[#This Row],[Name / Club]],tblMac_Div1B[[Name / Club]:[Points]],5,FALSE))</f>
        <v>0</v>
      </c>
      <c r="M178" s="1">
        <f>IF(ISNA(VLOOKUP(tblPointScore[[#This Row],[Name / Club]],tblMac_Div2A[[Name / Club]:[Points]],5,FALSE)),0,VLOOKUP(tblPointScore[[#This Row],[Name / Club]],tblMac_Div2A[[Name / Club]:[Points]],5,FALSE))</f>
        <v>0</v>
      </c>
      <c r="N178" s="1">
        <f>IF(ISNA(VLOOKUP(tblPointScore[[#This Row],[Name / Club]],tblMac_Div2B[[Name / Club]:[Points]],5,FALSE)),0,VLOOKUP(tblPointScore[[#This Row],[Name / Club]],tblMac_Div2B[[Name / Club]:[Points]],5,FALSE))</f>
        <v>0</v>
      </c>
      <c r="O17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78" s="1">
        <f>IF(ISNA(VLOOKUP(tblPointScore[[#This Row],[Name / Club]],tblNow_Div1A[[Name / Club]:[Points]],5,FALSE)),0,VLOOKUP(tblPointScore[[#This Row],[Name / Club]],tblNow_Div1A[[Name / Club]:[Points]],5,FALSE))</f>
        <v>0</v>
      </c>
      <c r="Q178" s="1">
        <f>IF(ISNA(VLOOKUP(tblPointScore[[#This Row],[Name / Club]],tblNow_Div1B[[Name / Club]:[Points]],5,FALSE)),0,VLOOKUP(tblPointScore[[#This Row],[Name / Club]],tblNow_Div1B[[Name / Club]:[Points]],5,FALSE))</f>
        <v>0</v>
      </c>
      <c r="R178" s="1">
        <f>IF(ISNA(VLOOKUP(tblPointScore[[#This Row],[Name / Club]],tblNow_Div2A[[Name / Club]:[Points]],5,FALSE)),0,VLOOKUP(tblPointScore[[#This Row],[Name / Club]],tblNow_Div2A[[Name / Club]:[Points]],5,FALSE))</f>
        <v>0</v>
      </c>
      <c r="S178" s="1">
        <f>IF(ISNA(VLOOKUP(tblPointScore[[#This Row],[Name / Club]],tblNow_Div2B[[Name / Club]:[Points]],5,FALSE)),0,VLOOKUP(tblPointScore[[#This Row],[Name / Club]],tblNow_Div2B[[Name / Club]:[Points]],5,FALSE))</f>
        <v>0</v>
      </c>
      <c r="T17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78" s="1">
        <f>IF(ISNA(VLOOKUP(tblPointScore[[#This Row],[Name / Club]],tblSthn_Div1[[Name / Club]:[Points]],5,FALSE)),0,VLOOKUP(tblPointScore[[#This Row],[Name / Club]],tblSthn_Div1[[Name / Club]:[Points]],5,FALSE))</f>
        <v>0</v>
      </c>
      <c r="V178" s="1">
        <f>IF(ISNA(VLOOKUP(tblPointScore[[#This Row],[Name / Club]],tblSthn_Div2[[Name / Club]:[Points]],5,FALSE)),0,VLOOKUP(tblPointScore[[#This Row],[Name / Club]],tblSthn_Div2[[Name / Club]:[Points]],5,FALSE))</f>
        <v>0</v>
      </c>
      <c r="W178" s="1">
        <f>IF(ISNA(VLOOKUP(tblPointScore[[#This Row],[Name / Club]],tblSthn_Div1[Name / Club],1,FALSE)),IF(ISNA(VLOOKUP(tblPointScore[[#This Row],[Name / Club]],tblSthn_Div2[Name / Club],1,FALSE)),0,3),3)</f>
        <v>0</v>
      </c>
      <c r="X178" s="1">
        <f>SUM(tblPointScore[[#This Row],[Glbn Div 1]:[Sth H Pts]])</f>
        <v>0</v>
      </c>
      <c r="Y17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7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78" s="38" t="str">
        <f>IF(AND(tblPointScore[[#This Row],[Div 1 Pts]]&gt;0,tblPointScore[[#This Row],[Div 2 Pts]]&gt;0),"Y","N")</f>
        <v>N</v>
      </c>
      <c r="AB178" s="35" t="str">
        <f>IF(AND(tblPointScore[[#This Row],[Mac Div 1 A]]&gt;0,tblPointScore[[#This Row],[Mac Div 1 B]]&gt;0),"Y","N")</f>
        <v>N</v>
      </c>
      <c r="AC178" s="35" t="str">
        <f>IF(AND(tblPointScore[[#This Row],[Mac Div 2 A]]&gt;0,tblPointScore[[#This Row],[Mac Div 2 B]]&gt;0),"Y","N")</f>
        <v>N</v>
      </c>
      <c r="AD178" s="35" t="str">
        <f>IF(AND(tblPointScore[[#This Row],[Now Div 1 A]]&gt;0,tblPointScore[[#This Row],[Now Div 1 B]]&gt;0),"Y","N")</f>
        <v>N</v>
      </c>
      <c r="AE178" s="35" t="str">
        <f>IF(AND(tblPointScore[[#This Row],[Now Div 2 A]]&gt;0,tblPointScore[[#This Row],[Now Div 2 B]]&gt;0),"Y","N")</f>
        <v>N</v>
      </c>
      <c r="AF17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79" spans="1:32" hidden="1">
      <c r="A179" s="1">
        <f ca="1">CELL("row", A178)-1</f>
        <v>177</v>
      </c>
      <c r="B179" s="7" t="s">
        <v>368</v>
      </c>
      <c r="C179" s="7" t="s">
        <v>681</v>
      </c>
      <c r="D179" s="4" t="str">
        <f>CONCATENATE(tblPointScore[[#This Row],[Name]]," - ",tblPointScore[[#This Row],[Club]])</f>
        <v>Brooker Ricky - GCC</v>
      </c>
      <c r="E179" s="1">
        <f>IF(ISNA(VLOOKUP(tblPointScore[[#This Row],[Name / Club]],tblGlbn_Div1[[Name / Club]:[Points]],5,FALSE)),0,VLOOKUP(tblPointScore[[#This Row],[Name / Club]],tblGlbn_Div1[[Name / Club]:[Points]],5,FALSE))</f>
        <v>0</v>
      </c>
      <c r="F179" s="9">
        <f>IF(ISNA(VLOOKUP(tblPointScore[[#This Row],[Name / Club]],tblGlbn_Div2[[Name / Club]:[Points]],5,FALSE)),0,VLOOKUP(tblPointScore[[#This Row],[Name / Club]],tblGlbn_Div2[[Name / Club]:[Points]],5,FALSE))</f>
        <v>0</v>
      </c>
      <c r="G179" s="9">
        <f>IF(ISNA(VLOOKUP(tblPointScore[[#This Row],[Name / Club]],tblGlbn_Div1[Name / Club],1,FALSE)),IF(ISNA(VLOOKUP(tblPointScore[[#This Row],[Name / Club]],tblGlbn_Div2[Name / Club],1,FALSE)),0,3),3)</f>
        <v>0</v>
      </c>
      <c r="H179" s="1">
        <f>IF(ISNA(VLOOKUP(tblPointScore[[#This Row],[Name / Club]],tblIll_Div1[[Name / Club]:[Points]],5,FALSE)),0,VLOOKUP(tblPointScore[[#This Row],[Name / Club]],tblIll_Div1[[Name / Club]:[Points]],5,FALSE))</f>
        <v>0</v>
      </c>
      <c r="I179" s="1">
        <f>IF(ISNA(VLOOKUP(tblPointScore[[#This Row],[Name / Club]],tblIll_Div2[[Name / Club]:[Points]],5,FALSE)),0,VLOOKUP(tblPointScore[[#This Row],[Name / Club]],tblIll_Div2[[Name / Club]:[Points]],5,FALSE))</f>
        <v>0</v>
      </c>
      <c r="J179" s="1">
        <f>IF(ISNA(VLOOKUP(tblPointScore[[#This Row],[Name / Club]],tblIll_Div1[Name / Club],1,FALSE)),IF(ISNA(VLOOKUP(tblPointScore[[#This Row],[Name / Club]],tblIll_Div2[Name / Club],1,FALSE)),0,3),3)</f>
        <v>0</v>
      </c>
      <c r="K179" s="1">
        <f>IF(ISNA(VLOOKUP(tblPointScore[[#This Row],[Name / Club]],tblMac_Div1A[[Name / Club]:[Points]],5,FALSE)),0,VLOOKUP(tblPointScore[[#This Row],[Name / Club]],tblMac_Div1A[[Name / Club]:[Points]],5,FALSE))</f>
        <v>0</v>
      </c>
      <c r="L179" s="1">
        <f>IF(ISNA(VLOOKUP(tblPointScore[[#This Row],[Name / Club]],tblMac_Div1B[[Name / Club]:[Points]],5,FALSE)),0,VLOOKUP(tblPointScore[[#This Row],[Name / Club]],tblMac_Div1B[[Name / Club]:[Points]],5,FALSE))</f>
        <v>0</v>
      </c>
      <c r="M179" s="1">
        <f>IF(ISNA(VLOOKUP(tblPointScore[[#This Row],[Name / Club]],tblMac_Div2A[[Name / Club]:[Points]],5,FALSE)),0,VLOOKUP(tblPointScore[[#This Row],[Name / Club]],tblMac_Div2A[[Name / Club]:[Points]],5,FALSE))</f>
        <v>0</v>
      </c>
      <c r="N179" s="1">
        <f>IF(ISNA(VLOOKUP(tblPointScore[[#This Row],[Name / Club]],tblMac_Div2B[[Name / Club]:[Points]],5,FALSE)),0,VLOOKUP(tblPointScore[[#This Row],[Name / Club]],tblMac_Div2B[[Name / Club]:[Points]],5,FALSE))</f>
        <v>0</v>
      </c>
      <c r="O17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79" s="1">
        <f>IF(ISNA(VLOOKUP(tblPointScore[[#This Row],[Name / Club]],tblNow_Div1A[[Name / Club]:[Points]],5,FALSE)),0,VLOOKUP(tblPointScore[[#This Row],[Name / Club]],tblNow_Div1A[[Name / Club]:[Points]],5,FALSE))</f>
        <v>0</v>
      </c>
      <c r="Q179" s="1">
        <f>IF(ISNA(VLOOKUP(tblPointScore[[#This Row],[Name / Club]],tblNow_Div1B[[Name / Club]:[Points]],5,FALSE)),0,VLOOKUP(tblPointScore[[#This Row],[Name / Club]],tblNow_Div1B[[Name / Club]:[Points]],5,FALSE))</f>
        <v>0</v>
      </c>
      <c r="R179" s="1">
        <f>IF(ISNA(VLOOKUP(tblPointScore[[#This Row],[Name / Club]],tblNow_Div2A[[Name / Club]:[Points]],5,FALSE)),0,VLOOKUP(tblPointScore[[#This Row],[Name / Club]],tblNow_Div2A[[Name / Club]:[Points]],5,FALSE))</f>
        <v>0</v>
      </c>
      <c r="S179" s="1">
        <f>IF(ISNA(VLOOKUP(tblPointScore[[#This Row],[Name / Club]],tblNow_Div2B[[Name / Club]:[Points]],5,FALSE)),0,VLOOKUP(tblPointScore[[#This Row],[Name / Club]],tblNow_Div2B[[Name / Club]:[Points]],5,FALSE))</f>
        <v>0</v>
      </c>
      <c r="T17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79" s="1">
        <f>IF(ISNA(VLOOKUP(tblPointScore[[#This Row],[Name / Club]],tblSthn_Div1[[Name / Club]:[Points]],5,FALSE)),0,VLOOKUP(tblPointScore[[#This Row],[Name / Club]],tblSthn_Div1[[Name / Club]:[Points]],5,FALSE))</f>
        <v>0</v>
      </c>
      <c r="V179" s="1">
        <f>IF(ISNA(VLOOKUP(tblPointScore[[#This Row],[Name / Club]],tblSthn_Div2[[Name / Club]:[Points]],5,FALSE)),0,VLOOKUP(tblPointScore[[#This Row],[Name / Club]],tblSthn_Div2[[Name / Club]:[Points]],5,FALSE))</f>
        <v>0</v>
      </c>
      <c r="W179" s="1">
        <f>IF(ISNA(VLOOKUP(tblPointScore[[#This Row],[Name / Club]],tblSthn_Div1[Name / Club],1,FALSE)),IF(ISNA(VLOOKUP(tblPointScore[[#This Row],[Name / Club]],tblSthn_Div2[Name / Club],1,FALSE)),0,3),3)</f>
        <v>0</v>
      </c>
      <c r="X179" s="9">
        <f>SUM(tblPointScore[[#This Row],[Glbn Div 1]:[Sth H Pts]])</f>
        <v>0</v>
      </c>
      <c r="Y17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7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79" s="38" t="str">
        <f>IF(AND(tblPointScore[[#This Row],[Div 1 Pts]]&gt;0,tblPointScore[[#This Row],[Div 2 Pts]]&gt;0),"Y","N")</f>
        <v>N</v>
      </c>
      <c r="AB179" s="35" t="str">
        <f>IF(AND(tblPointScore[[#This Row],[Mac Div 1 A]]&gt;0,tblPointScore[[#This Row],[Mac Div 1 B]]&gt;0),"Y","N")</f>
        <v>N</v>
      </c>
      <c r="AC179" s="35" t="str">
        <f>IF(AND(tblPointScore[[#This Row],[Mac Div 2 A]]&gt;0,tblPointScore[[#This Row],[Mac Div 2 B]]&gt;0),"Y","N")</f>
        <v>N</v>
      </c>
      <c r="AD179" s="35" t="str">
        <f>IF(AND(tblPointScore[[#This Row],[Now Div 1 A]]&gt;0,tblPointScore[[#This Row],[Now Div 1 B]]&gt;0),"Y","N")</f>
        <v>N</v>
      </c>
      <c r="AE179" s="35" t="str">
        <f>IF(AND(tblPointScore[[#This Row],[Now Div 2 A]]&gt;0,tblPointScore[[#This Row],[Now Div 2 B]]&gt;0),"Y","N")</f>
        <v>N</v>
      </c>
      <c r="AF17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80" spans="1:32" hidden="1">
      <c r="A180" s="1">
        <f ca="1">CELL("row", A179)-1</f>
        <v>178</v>
      </c>
      <c r="B180" s="7" t="s">
        <v>117</v>
      </c>
      <c r="C180" s="7" t="s">
        <v>685</v>
      </c>
      <c r="D180" s="4" t="str">
        <f>CONCATENATE(tblPointScore[[#This Row],[Name]]," - ",tblPointScore[[#This Row],[Club]])</f>
        <v>Brooks Andrew - ICC</v>
      </c>
      <c r="E180" s="1">
        <f>IF(ISNA(VLOOKUP(tblPointScore[[#This Row],[Name / Club]],tblGlbn_Div1[[Name / Club]:[Points]],5,FALSE)),0,VLOOKUP(tblPointScore[[#This Row],[Name / Club]],tblGlbn_Div1[[Name / Club]:[Points]],5,FALSE))</f>
        <v>0</v>
      </c>
      <c r="F180" s="1">
        <f>IF(ISNA(VLOOKUP(tblPointScore[[#This Row],[Name / Club]],tblGlbn_Div2[[Name / Club]:[Points]],5,FALSE)),0,VLOOKUP(tblPointScore[[#This Row],[Name / Club]],tblGlbn_Div2[[Name / Club]:[Points]],5,FALSE))</f>
        <v>0</v>
      </c>
      <c r="G180" s="1">
        <f>IF(ISNA(VLOOKUP(tblPointScore[[#This Row],[Name / Club]],tblGlbn_Div1[Name / Club],1,FALSE)),IF(ISNA(VLOOKUP(tblPointScore[[#This Row],[Name / Club]],tblGlbn_Div2[Name / Club],1,FALSE)),0,3),3)</f>
        <v>0</v>
      </c>
      <c r="H180" s="1">
        <f>IF(ISNA(VLOOKUP(tblPointScore[[#This Row],[Name / Club]],tblIll_Div1[[Name / Club]:[Points]],5,FALSE)),0,VLOOKUP(tblPointScore[[#This Row],[Name / Club]],tblIll_Div1[[Name / Club]:[Points]],5,FALSE))</f>
        <v>0</v>
      </c>
      <c r="I180" s="1">
        <f>IF(ISNA(VLOOKUP(tblPointScore[[#This Row],[Name / Club]],tblIll_Div2[[Name / Club]:[Points]],5,FALSE)),0,VLOOKUP(tblPointScore[[#This Row],[Name / Club]],tblIll_Div2[[Name / Club]:[Points]],5,FALSE))</f>
        <v>0</v>
      </c>
      <c r="J180" s="1">
        <f>IF(ISNA(VLOOKUP(tblPointScore[[#This Row],[Name / Club]],tblIll_Div1[Name / Club],1,FALSE)),IF(ISNA(VLOOKUP(tblPointScore[[#This Row],[Name / Club]],tblIll_Div2[Name / Club],1,FALSE)),0,3),3)</f>
        <v>0</v>
      </c>
      <c r="K180" s="1">
        <f>IF(ISNA(VLOOKUP(tblPointScore[[#This Row],[Name / Club]],tblMac_Div1A[[Name / Club]:[Points]],5,FALSE)),0,VLOOKUP(tblPointScore[[#This Row],[Name / Club]],tblMac_Div1A[[Name / Club]:[Points]],5,FALSE))</f>
        <v>0</v>
      </c>
      <c r="L180" s="1">
        <f>IF(ISNA(VLOOKUP(tblPointScore[[#This Row],[Name / Club]],tblMac_Div1B[[Name / Club]:[Points]],5,FALSE)),0,VLOOKUP(tblPointScore[[#This Row],[Name / Club]],tblMac_Div1B[[Name / Club]:[Points]],5,FALSE))</f>
        <v>0</v>
      </c>
      <c r="M180" s="1">
        <f>IF(ISNA(VLOOKUP(tblPointScore[[#This Row],[Name / Club]],tblMac_Div2A[[Name / Club]:[Points]],5,FALSE)),0,VLOOKUP(tblPointScore[[#This Row],[Name / Club]],tblMac_Div2A[[Name / Club]:[Points]],5,FALSE))</f>
        <v>0</v>
      </c>
      <c r="N180" s="1">
        <f>IF(ISNA(VLOOKUP(tblPointScore[[#This Row],[Name / Club]],tblMac_Div2B[[Name / Club]:[Points]],5,FALSE)),0,VLOOKUP(tblPointScore[[#This Row],[Name / Club]],tblMac_Div2B[[Name / Club]:[Points]],5,FALSE))</f>
        <v>0</v>
      </c>
      <c r="O18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80" s="1">
        <f>IF(ISNA(VLOOKUP(tblPointScore[[#This Row],[Name / Club]],tblNow_Div1A[[Name / Club]:[Points]],5,FALSE)),0,VLOOKUP(tblPointScore[[#This Row],[Name / Club]],tblNow_Div1A[[Name / Club]:[Points]],5,FALSE))</f>
        <v>0</v>
      </c>
      <c r="Q180" s="1">
        <f>IF(ISNA(VLOOKUP(tblPointScore[[#This Row],[Name / Club]],tblNow_Div1B[[Name / Club]:[Points]],5,FALSE)),0,VLOOKUP(tblPointScore[[#This Row],[Name / Club]],tblNow_Div1B[[Name / Club]:[Points]],5,FALSE))</f>
        <v>0</v>
      </c>
      <c r="R180" s="1">
        <f>IF(ISNA(VLOOKUP(tblPointScore[[#This Row],[Name / Club]],tblNow_Div2A[[Name / Club]:[Points]],5,FALSE)),0,VLOOKUP(tblPointScore[[#This Row],[Name / Club]],tblNow_Div2A[[Name / Club]:[Points]],5,FALSE))</f>
        <v>0</v>
      </c>
      <c r="S180" s="1">
        <f>IF(ISNA(VLOOKUP(tblPointScore[[#This Row],[Name / Club]],tblNow_Div2B[[Name / Club]:[Points]],5,FALSE)),0,VLOOKUP(tblPointScore[[#This Row],[Name / Club]],tblNow_Div2B[[Name / Club]:[Points]],5,FALSE))</f>
        <v>0</v>
      </c>
      <c r="T18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80" s="1">
        <f>IF(ISNA(VLOOKUP(tblPointScore[[#This Row],[Name / Club]],tblSthn_Div1[[Name / Club]:[Points]],5,FALSE)),0,VLOOKUP(tblPointScore[[#This Row],[Name / Club]],tblSthn_Div1[[Name / Club]:[Points]],5,FALSE))</f>
        <v>0</v>
      </c>
      <c r="V180" s="1">
        <f>IF(ISNA(VLOOKUP(tblPointScore[[#This Row],[Name / Club]],tblSthn_Div2[[Name / Club]:[Points]],5,FALSE)),0,VLOOKUP(tblPointScore[[#This Row],[Name / Club]],tblSthn_Div2[[Name / Club]:[Points]],5,FALSE))</f>
        <v>0</v>
      </c>
      <c r="W180" s="1">
        <f>IF(ISNA(VLOOKUP(tblPointScore[[#This Row],[Name / Club]],tblSthn_Div1[Name / Club],1,FALSE)),IF(ISNA(VLOOKUP(tblPointScore[[#This Row],[Name / Club]],tblSthn_Div2[Name / Club],1,FALSE)),0,3),3)</f>
        <v>0</v>
      </c>
      <c r="X180" s="1">
        <f>SUM(tblPointScore[[#This Row],[Glbn Div 1]:[Sth H Pts]])</f>
        <v>0</v>
      </c>
      <c r="Y18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8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80" s="38" t="str">
        <f>IF(AND(tblPointScore[[#This Row],[Div 1 Pts]]&gt;0,tblPointScore[[#This Row],[Div 2 Pts]]&gt;0),"Y","N")</f>
        <v>N</v>
      </c>
      <c r="AB180" s="35" t="str">
        <f>IF(AND(tblPointScore[[#This Row],[Mac Div 1 A]]&gt;0,tblPointScore[[#This Row],[Mac Div 1 B]]&gt;0),"Y","N")</f>
        <v>N</v>
      </c>
      <c r="AC180" s="35" t="str">
        <f>IF(AND(tblPointScore[[#This Row],[Mac Div 2 A]]&gt;0,tblPointScore[[#This Row],[Mac Div 2 B]]&gt;0),"Y","N")</f>
        <v>N</v>
      </c>
      <c r="AD180" s="35" t="str">
        <f>IF(AND(tblPointScore[[#This Row],[Now Div 1 A]]&gt;0,tblPointScore[[#This Row],[Now Div 1 B]]&gt;0),"Y","N")</f>
        <v>N</v>
      </c>
      <c r="AE180" s="35" t="str">
        <f>IF(AND(tblPointScore[[#This Row],[Now Div 2 A]]&gt;0,tblPointScore[[#This Row],[Now Div 2 B]]&gt;0),"Y","N")</f>
        <v>N</v>
      </c>
      <c r="AF18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81" spans="1:32" hidden="1">
      <c r="A181" s="1">
        <f ca="1">CELL("row", A180)-1</f>
        <v>179</v>
      </c>
      <c r="B181" s="7" t="s">
        <v>376</v>
      </c>
      <c r="C181" s="7" t="s">
        <v>681</v>
      </c>
      <c r="D181" s="4" t="str">
        <f>CONCATENATE(tblPointScore[[#This Row],[Name]]," - ",tblPointScore[[#This Row],[Club]])</f>
        <v>Brown Chris - GCC</v>
      </c>
      <c r="E181" s="1">
        <f>IF(ISNA(VLOOKUP(tblPointScore[[#This Row],[Name / Club]],tblGlbn_Div1[[Name / Club]:[Points]],5,FALSE)),0,VLOOKUP(tblPointScore[[#This Row],[Name / Club]],tblGlbn_Div1[[Name / Club]:[Points]],5,FALSE))</f>
        <v>0</v>
      </c>
      <c r="F181" s="9">
        <f>IF(ISNA(VLOOKUP(tblPointScore[[#This Row],[Name / Club]],tblGlbn_Div2[[Name / Club]:[Points]],5,FALSE)),0,VLOOKUP(tblPointScore[[#This Row],[Name / Club]],tblGlbn_Div2[[Name / Club]:[Points]],5,FALSE))</f>
        <v>0</v>
      </c>
      <c r="G181" s="9">
        <f>IF(ISNA(VLOOKUP(tblPointScore[[#This Row],[Name / Club]],tblGlbn_Div1[Name / Club],1,FALSE)),IF(ISNA(VLOOKUP(tblPointScore[[#This Row],[Name / Club]],tblGlbn_Div2[Name / Club],1,FALSE)),0,3),3)</f>
        <v>0</v>
      </c>
      <c r="H181" s="1">
        <f>IF(ISNA(VLOOKUP(tblPointScore[[#This Row],[Name / Club]],tblIll_Div1[[Name / Club]:[Points]],5,FALSE)),0,VLOOKUP(tblPointScore[[#This Row],[Name / Club]],tblIll_Div1[[Name / Club]:[Points]],5,FALSE))</f>
        <v>0</v>
      </c>
      <c r="I181" s="1">
        <f>IF(ISNA(VLOOKUP(tblPointScore[[#This Row],[Name / Club]],tblIll_Div2[[Name / Club]:[Points]],5,FALSE)),0,VLOOKUP(tblPointScore[[#This Row],[Name / Club]],tblIll_Div2[[Name / Club]:[Points]],5,FALSE))</f>
        <v>0</v>
      </c>
      <c r="J181" s="1">
        <f>IF(ISNA(VLOOKUP(tblPointScore[[#This Row],[Name / Club]],tblIll_Div1[Name / Club],1,FALSE)),IF(ISNA(VLOOKUP(tblPointScore[[#This Row],[Name / Club]],tblIll_Div2[Name / Club],1,FALSE)),0,3),3)</f>
        <v>0</v>
      </c>
      <c r="K181" s="1">
        <f>IF(ISNA(VLOOKUP(tblPointScore[[#This Row],[Name / Club]],tblMac_Div1A[[Name / Club]:[Points]],5,FALSE)),0,VLOOKUP(tblPointScore[[#This Row],[Name / Club]],tblMac_Div1A[[Name / Club]:[Points]],5,FALSE))</f>
        <v>0</v>
      </c>
      <c r="L181" s="1">
        <f>IF(ISNA(VLOOKUP(tblPointScore[[#This Row],[Name / Club]],tblMac_Div1B[[Name / Club]:[Points]],5,FALSE)),0,VLOOKUP(tblPointScore[[#This Row],[Name / Club]],tblMac_Div1B[[Name / Club]:[Points]],5,FALSE))</f>
        <v>0</v>
      </c>
      <c r="M181" s="1">
        <f>IF(ISNA(VLOOKUP(tblPointScore[[#This Row],[Name / Club]],tblMac_Div2A[[Name / Club]:[Points]],5,FALSE)),0,VLOOKUP(tblPointScore[[#This Row],[Name / Club]],tblMac_Div2A[[Name / Club]:[Points]],5,FALSE))</f>
        <v>0</v>
      </c>
      <c r="N181" s="1">
        <f>IF(ISNA(VLOOKUP(tblPointScore[[#This Row],[Name / Club]],tblMac_Div2B[[Name / Club]:[Points]],5,FALSE)),0,VLOOKUP(tblPointScore[[#This Row],[Name / Club]],tblMac_Div2B[[Name / Club]:[Points]],5,FALSE))</f>
        <v>0</v>
      </c>
      <c r="O18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81" s="1">
        <f>IF(ISNA(VLOOKUP(tblPointScore[[#This Row],[Name / Club]],tblNow_Div1A[[Name / Club]:[Points]],5,FALSE)),0,VLOOKUP(tblPointScore[[#This Row],[Name / Club]],tblNow_Div1A[[Name / Club]:[Points]],5,FALSE))</f>
        <v>0</v>
      </c>
      <c r="Q181" s="1">
        <f>IF(ISNA(VLOOKUP(tblPointScore[[#This Row],[Name / Club]],tblNow_Div1B[[Name / Club]:[Points]],5,FALSE)),0,VLOOKUP(tblPointScore[[#This Row],[Name / Club]],tblNow_Div1B[[Name / Club]:[Points]],5,FALSE))</f>
        <v>0</v>
      </c>
      <c r="R181" s="1">
        <f>IF(ISNA(VLOOKUP(tblPointScore[[#This Row],[Name / Club]],tblNow_Div2A[[Name / Club]:[Points]],5,FALSE)),0,VLOOKUP(tblPointScore[[#This Row],[Name / Club]],tblNow_Div2A[[Name / Club]:[Points]],5,FALSE))</f>
        <v>0</v>
      </c>
      <c r="S181" s="1">
        <f>IF(ISNA(VLOOKUP(tblPointScore[[#This Row],[Name / Club]],tblNow_Div2B[[Name / Club]:[Points]],5,FALSE)),0,VLOOKUP(tblPointScore[[#This Row],[Name / Club]],tblNow_Div2B[[Name / Club]:[Points]],5,FALSE))</f>
        <v>0</v>
      </c>
      <c r="T18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81" s="1">
        <f>IF(ISNA(VLOOKUP(tblPointScore[[#This Row],[Name / Club]],tblSthn_Div1[[Name / Club]:[Points]],5,FALSE)),0,VLOOKUP(tblPointScore[[#This Row],[Name / Club]],tblSthn_Div1[[Name / Club]:[Points]],5,FALSE))</f>
        <v>0</v>
      </c>
      <c r="V181" s="1">
        <f>IF(ISNA(VLOOKUP(tblPointScore[[#This Row],[Name / Club]],tblSthn_Div2[[Name / Club]:[Points]],5,FALSE)),0,VLOOKUP(tblPointScore[[#This Row],[Name / Club]],tblSthn_Div2[[Name / Club]:[Points]],5,FALSE))</f>
        <v>0</v>
      </c>
      <c r="W181" s="1">
        <f>IF(ISNA(VLOOKUP(tblPointScore[[#This Row],[Name / Club]],tblSthn_Div1[Name / Club],1,FALSE)),IF(ISNA(VLOOKUP(tblPointScore[[#This Row],[Name / Club]],tblSthn_Div2[Name / Club],1,FALSE)),0,3),3)</f>
        <v>0</v>
      </c>
      <c r="X181" s="9">
        <f>SUM(tblPointScore[[#This Row],[Glbn Div 1]:[Sth H Pts]])</f>
        <v>0</v>
      </c>
      <c r="Y18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8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81" s="38" t="str">
        <f>IF(AND(tblPointScore[[#This Row],[Div 1 Pts]]&gt;0,tblPointScore[[#This Row],[Div 2 Pts]]&gt;0),"Y","N")</f>
        <v>N</v>
      </c>
      <c r="AB181" s="35" t="str">
        <f>IF(AND(tblPointScore[[#This Row],[Mac Div 1 A]]&gt;0,tblPointScore[[#This Row],[Mac Div 1 B]]&gt;0),"Y","N")</f>
        <v>N</v>
      </c>
      <c r="AC181" s="35" t="str">
        <f>IF(AND(tblPointScore[[#This Row],[Mac Div 2 A]]&gt;0,tblPointScore[[#This Row],[Mac Div 2 B]]&gt;0),"Y","N")</f>
        <v>N</v>
      </c>
      <c r="AD181" s="35" t="str">
        <f>IF(AND(tblPointScore[[#This Row],[Now Div 1 A]]&gt;0,tblPointScore[[#This Row],[Now Div 1 B]]&gt;0),"Y","N")</f>
        <v>N</v>
      </c>
      <c r="AE181" s="35" t="str">
        <f>IF(AND(tblPointScore[[#This Row],[Now Div 2 A]]&gt;0,tblPointScore[[#This Row],[Now Div 2 B]]&gt;0),"Y","N")</f>
        <v>N</v>
      </c>
      <c r="AF18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82" spans="1:32" hidden="1">
      <c r="A182" s="1">
        <f ca="1">CELL("row", A181)-1</f>
        <v>180</v>
      </c>
      <c r="B182" s="7" t="s">
        <v>376</v>
      </c>
      <c r="C182" s="7" t="s">
        <v>685</v>
      </c>
      <c r="D182" s="4" t="str">
        <f>CONCATENATE(tblPointScore[[#This Row],[Name]]," - ",tblPointScore[[#This Row],[Club]])</f>
        <v>Brown Chris - ICC</v>
      </c>
      <c r="E182" s="1">
        <f>IF(ISNA(VLOOKUP(tblPointScore[[#This Row],[Name / Club]],tblGlbn_Div1[[Name / Club]:[Points]],5,FALSE)),0,VLOOKUP(tblPointScore[[#This Row],[Name / Club]],tblGlbn_Div1[[Name / Club]:[Points]],5,FALSE))</f>
        <v>0</v>
      </c>
      <c r="F182" s="9">
        <f>IF(ISNA(VLOOKUP(tblPointScore[[#This Row],[Name / Club]],tblGlbn_Div2[[Name / Club]:[Points]],5,FALSE)),0,VLOOKUP(tblPointScore[[#This Row],[Name / Club]],tblGlbn_Div2[[Name / Club]:[Points]],5,FALSE))</f>
        <v>0</v>
      </c>
      <c r="G182" s="9">
        <f>IF(ISNA(VLOOKUP(tblPointScore[[#This Row],[Name / Club]],tblGlbn_Div1[Name / Club],1,FALSE)),IF(ISNA(VLOOKUP(tblPointScore[[#This Row],[Name / Club]],tblGlbn_Div2[Name / Club],1,FALSE)),0,3),3)</f>
        <v>0</v>
      </c>
      <c r="H182" s="1">
        <f>IF(ISNA(VLOOKUP(tblPointScore[[#This Row],[Name / Club]],tblIll_Div1[[Name / Club]:[Points]],5,FALSE)),0,VLOOKUP(tblPointScore[[#This Row],[Name / Club]],tblIll_Div1[[Name / Club]:[Points]],5,FALSE))</f>
        <v>0</v>
      </c>
      <c r="I182" s="1">
        <f>IF(ISNA(VLOOKUP(tblPointScore[[#This Row],[Name / Club]],tblIll_Div2[[Name / Club]:[Points]],5,FALSE)),0,VLOOKUP(tblPointScore[[#This Row],[Name / Club]],tblIll_Div2[[Name / Club]:[Points]],5,FALSE))</f>
        <v>0</v>
      </c>
      <c r="J182" s="1">
        <f>IF(ISNA(VLOOKUP(tblPointScore[[#This Row],[Name / Club]],tblIll_Div1[Name / Club],1,FALSE)),IF(ISNA(VLOOKUP(tblPointScore[[#This Row],[Name / Club]],tblIll_Div2[Name / Club],1,FALSE)),0,3),3)</f>
        <v>0</v>
      </c>
      <c r="K182" s="1">
        <f>IF(ISNA(VLOOKUP(tblPointScore[[#This Row],[Name / Club]],tblMac_Div1A[[Name / Club]:[Points]],5,FALSE)),0,VLOOKUP(tblPointScore[[#This Row],[Name / Club]],tblMac_Div1A[[Name / Club]:[Points]],5,FALSE))</f>
        <v>0</v>
      </c>
      <c r="L182" s="1">
        <f>IF(ISNA(VLOOKUP(tblPointScore[[#This Row],[Name / Club]],tblMac_Div1B[[Name / Club]:[Points]],5,FALSE)),0,VLOOKUP(tblPointScore[[#This Row],[Name / Club]],tblMac_Div1B[[Name / Club]:[Points]],5,FALSE))</f>
        <v>0</v>
      </c>
      <c r="M182" s="1">
        <f>IF(ISNA(VLOOKUP(tblPointScore[[#This Row],[Name / Club]],tblMac_Div2A[[Name / Club]:[Points]],5,FALSE)),0,VLOOKUP(tblPointScore[[#This Row],[Name / Club]],tblMac_Div2A[[Name / Club]:[Points]],5,FALSE))</f>
        <v>0</v>
      </c>
      <c r="N182" s="1">
        <f>IF(ISNA(VLOOKUP(tblPointScore[[#This Row],[Name / Club]],tblMac_Div2B[[Name / Club]:[Points]],5,FALSE)),0,VLOOKUP(tblPointScore[[#This Row],[Name / Club]],tblMac_Div2B[[Name / Club]:[Points]],5,FALSE))</f>
        <v>0</v>
      </c>
      <c r="O18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82" s="1">
        <f>IF(ISNA(VLOOKUP(tblPointScore[[#This Row],[Name / Club]],tblNow_Div1A[[Name / Club]:[Points]],5,FALSE)),0,VLOOKUP(tblPointScore[[#This Row],[Name / Club]],tblNow_Div1A[[Name / Club]:[Points]],5,FALSE))</f>
        <v>0</v>
      </c>
      <c r="Q182" s="1">
        <f>IF(ISNA(VLOOKUP(tblPointScore[[#This Row],[Name / Club]],tblNow_Div1B[[Name / Club]:[Points]],5,FALSE)),0,VLOOKUP(tblPointScore[[#This Row],[Name / Club]],tblNow_Div1B[[Name / Club]:[Points]],5,FALSE))</f>
        <v>0</v>
      </c>
      <c r="R182" s="1">
        <f>IF(ISNA(VLOOKUP(tblPointScore[[#This Row],[Name / Club]],tblNow_Div2A[[Name / Club]:[Points]],5,FALSE)),0,VLOOKUP(tblPointScore[[#This Row],[Name / Club]],tblNow_Div2A[[Name / Club]:[Points]],5,FALSE))</f>
        <v>0</v>
      </c>
      <c r="S182" s="1">
        <f>IF(ISNA(VLOOKUP(tblPointScore[[#This Row],[Name / Club]],tblNow_Div2B[[Name / Club]:[Points]],5,FALSE)),0,VLOOKUP(tblPointScore[[#This Row],[Name / Club]],tblNow_Div2B[[Name / Club]:[Points]],5,FALSE))</f>
        <v>0</v>
      </c>
      <c r="T18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82" s="1">
        <f>IF(ISNA(VLOOKUP(tblPointScore[[#This Row],[Name / Club]],tblSthn_Div1[[Name / Club]:[Points]],5,FALSE)),0,VLOOKUP(tblPointScore[[#This Row],[Name / Club]],tblSthn_Div1[[Name / Club]:[Points]],5,FALSE))</f>
        <v>0</v>
      </c>
      <c r="V182" s="1">
        <f>IF(ISNA(VLOOKUP(tblPointScore[[#This Row],[Name / Club]],tblSthn_Div2[[Name / Club]:[Points]],5,FALSE)),0,VLOOKUP(tblPointScore[[#This Row],[Name / Club]],tblSthn_Div2[[Name / Club]:[Points]],5,FALSE))</f>
        <v>0</v>
      </c>
      <c r="W182" s="1">
        <f>IF(ISNA(VLOOKUP(tblPointScore[[#This Row],[Name / Club]],tblSthn_Div1[Name / Club],1,FALSE)),IF(ISNA(VLOOKUP(tblPointScore[[#This Row],[Name / Club]],tblSthn_Div2[Name / Club],1,FALSE)),0,3),3)</f>
        <v>0</v>
      </c>
      <c r="X182" s="9">
        <f>SUM(tblPointScore[[#This Row],[Glbn Div 1]:[Sth H Pts]])</f>
        <v>0</v>
      </c>
      <c r="Y18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8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82" s="38" t="str">
        <f>IF(AND(tblPointScore[[#This Row],[Div 1 Pts]]&gt;0,tblPointScore[[#This Row],[Div 2 Pts]]&gt;0),"Y","N")</f>
        <v>N</v>
      </c>
      <c r="AB182" s="35" t="str">
        <f>IF(AND(tblPointScore[[#This Row],[Mac Div 1 A]]&gt;0,tblPointScore[[#This Row],[Mac Div 1 B]]&gt;0),"Y","N")</f>
        <v>N</v>
      </c>
      <c r="AC182" s="35" t="str">
        <f>IF(AND(tblPointScore[[#This Row],[Mac Div 2 A]]&gt;0,tblPointScore[[#This Row],[Mac Div 2 B]]&gt;0),"Y","N")</f>
        <v>N</v>
      </c>
      <c r="AD182" s="35" t="str">
        <f>IF(AND(tblPointScore[[#This Row],[Now Div 1 A]]&gt;0,tblPointScore[[#This Row],[Now Div 1 B]]&gt;0),"Y","N")</f>
        <v>N</v>
      </c>
      <c r="AE182" s="35" t="str">
        <f>IF(AND(tblPointScore[[#This Row],[Now Div 2 A]]&gt;0,tblPointScore[[#This Row],[Now Div 2 B]]&gt;0),"Y","N")</f>
        <v>N</v>
      </c>
      <c r="AF18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83" spans="1:32" hidden="1">
      <c r="A183" s="1">
        <f ca="1">CELL("row", A182)-1</f>
        <v>181</v>
      </c>
      <c r="B183" s="7" t="s">
        <v>118</v>
      </c>
      <c r="C183" s="7" t="s">
        <v>685</v>
      </c>
      <c r="D183" s="4" t="str">
        <f>CONCATENATE(tblPointScore[[#This Row],[Name]]," - ",tblPointScore[[#This Row],[Club]])</f>
        <v>Brown Craig  - ICC</v>
      </c>
      <c r="E183" s="1">
        <f>IF(ISNA(VLOOKUP(tblPointScore[[#This Row],[Name / Club]],tblGlbn_Div1[[Name / Club]:[Points]],5,FALSE)),0,VLOOKUP(tblPointScore[[#This Row],[Name / Club]],tblGlbn_Div1[[Name / Club]:[Points]],5,FALSE))</f>
        <v>0</v>
      </c>
      <c r="F183" s="1">
        <f>IF(ISNA(VLOOKUP(tblPointScore[[#This Row],[Name / Club]],tblGlbn_Div2[[Name / Club]:[Points]],5,FALSE)),0,VLOOKUP(tblPointScore[[#This Row],[Name / Club]],tblGlbn_Div2[[Name / Club]:[Points]],5,FALSE))</f>
        <v>0</v>
      </c>
      <c r="G183" s="1">
        <f>IF(ISNA(VLOOKUP(tblPointScore[[#This Row],[Name / Club]],tblGlbn_Div1[Name / Club],1,FALSE)),IF(ISNA(VLOOKUP(tblPointScore[[#This Row],[Name / Club]],tblGlbn_Div2[Name / Club],1,FALSE)),0,3),3)</f>
        <v>0</v>
      </c>
      <c r="H183" s="1">
        <f>IF(ISNA(VLOOKUP(tblPointScore[[#This Row],[Name / Club]],tblIll_Div1[[Name / Club]:[Points]],5,FALSE)),0,VLOOKUP(tblPointScore[[#This Row],[Name / Club]],tblIll_Div1[[Name / Club]:[Points]],5,FALSE))</f>
        <v>0</v>
      </c>
      <c r="I183" s="1">
        <f>IF(ISNA(VLOOKUP(tblPointScore[[#This Row],[Name / Club]],tblIll_Div2[[Name / Club]:[Points]],5,FALSE)),0,VLOOKUP(tblPointScore[[#This Row],[Name / Club]],tblIll_Div2[[Name / Club]:[Points]],5,FALSE))</f>
        <v>0</v>
      </c>
      <c r="J183" s="1">
        <f>IF(ISNA(VLOOKUP(tblPointScore[[#This Row],[Name / Club]],tblIll_Div1[Name / Club],1,FALSE)),IF(ISNA(VLOOKUP(tblPointScore[[#This Row],[Name / Club]],tblIll_Div2[Name / Club],1,FALSE)),0,3),3)</f>
        <v>0</v>
      </c>
      <c r="K183" s="1">
        <f>IF(ISNA(VLOOKUP(tblPointScore[[#This Row],[Name / Club]],tblMac_Div1A[[Name / Club]:[Points]],5,FALSE)),0,VLOOKUP(tblPointScore[[#This Row],[Name / Club]],tblMac_Div1A[[Name / Club]:[Points]],5,FALSE))</f>
        <v>0</v>
      </c>
      <c r="L183" s="1">
        <f>IF(ISNA(VLOOKUP(tblPointScore[[#This Row],[Name / Club]],tblMac_Div1B[[Name / Club]:[Points]],5,FALSE)),0,VLOOKUP(tblPointScore[[#This Row],[Name / Club]],tblMac_Div1B[[Name / Club]:[Points]],5,FALSE))</f>
        <v>0</v>
      </c>
      <c r="M183" s="1">
        <f>IF(ISNA(VLOOKUP(tblPointScore[[#This Row],[Name / Club]],tblMac_Div2A[[Name / Club]:[Points]],5,FALSE)),0,VLOOKUP(tblPointScore[[#This Row],[Name / Club]],tblMac_Div2A[[Name / Club]:[Points]],5,FALSE))</f>
        <v>0</v>
      </c>
      <c r="N183" s="1">
        <f>IF(ISNA(VLOOKUP(tblPointScore[[#This Row],[Name / Club]],tblMac_Div2B[[Name / Club]:[Points]],5,FALSE)),0,VLOOKUP(tblPointScore[[#This Row],[Name / Club]],tblMac_Div2B[[Name / Club]:[Points]],5,FALSE))</f>
        <v>0</v>
      </c>
      <c r="O18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83" s="1">
        <f>IF(ISNA(VLOOKUP(tblPointScore[[#This Row],[Name / Club]],tblNow_Div1A[[Name / Club]:[Points]],5,FALSE)),0,VLOOKUP(tblPointScore[[#This Row],[Name / Club]],tblNow_Div1A[[Name / Club]:[Points]],5,FALSE))</f>
        <v>0</v>
      </c>
      <c r="Q183" s="1">
        <f>IF(ISNA(VLOOKUP(tblPointScore[[#This Row],[Name / Club]],tblNow_Div1B[[Name / Club]:[Points]],5,FALSE)),0,VLOOKUP(tblPointScore[[#This Row],[Name / Club]],tblNow_Div1B[[Name / Club]:[Points]],5,FALSE))</f>
        <v>0</v>
      </c>
      <c r="R183" s="1">
        <f>IF(ISNA(VLOOKUP(tblPointScore[[#This Row],[Name / Club]],tblNow_Div2A[[Name / Club]:[Points]],5,FALSE)),0,VLOOKUP(tblPointScore[[#This Row],[Name / Club]],tblNow_Div2A[[Name / Club]:[Points]],5,FALSE))</f>
        <v>0</v>
      </c>
      <c r="S183" s="1">
        <f>IF(ISNA(VLOOKUP(tblPointScore[[#This Row],[Name / Club]],tblNow_Div2B[[Name / Club]:[Points]],5,FALSE)),0,VLOOKUP(tblPointScore[[#This Row],[Name / Club]],tblNow_Div2B[[Name / Club]:[Points]],5,FALSE))</f>
        <v>0</v>
      </c>
      <c r="T18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83" s="1">
        <f>IF(ISNA(VLOOKUP(tblPointScore[[#This Row],[Name / Club]],tblSthn_Div1[[Name / Club]:[Points]],5,FALSE)),0,VLOOKUP(tblPointScore[[#This Row],[Name / Club]],tblSthn_Div1[[Name / Club]:[Points]],5,FALSE))</f>
        <v>0</v>
      </c>
      <c r="V183" s="1">
        <f>IF(ISNA(VLOOKUP(tblPointScore[[#This Row],[Name / Club]],tblSthn_Div2[[Name / Club]:[Points]],5,FALSE)),0,VLOOKUP(tblPointScore[[#This Row],[Name / Club]],tblSthn_Div2[[Name / Club]:[Points]],5,FALSE))</f>
        <v>0</v>
      </c>
      <c r="W183" s="1">
        <f>IF(ISNA(VLOOKUP(tblPointScore[[#This Row],[Name / Club]],tblSthn_Div1[Name / Club],1,FALSE)),IF(ISNA(VLOOKUP(tblPointScore[[#This Row],[Name / Club]],tblSthn_Div2[Name / Club],1,FALSE)),0,3),3)</f>
        <v>0</v>
      </c>
      <c r="X183" s="1">
        <f>SUM(tblPointScore[[#This Row],[Glbn Div 1]:[Sth H Pts]])</f>
        <v>0</v>
      </c>
      <c r="Y18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8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83" s="38" t="str">
        <f>IF(AND(tblPointScore[[#This Row],[Div 1 Pts]]&gt;0,tblPointScore[[#This Row],[Div 2 Pts]]&gt;0),"Y","N")</f>
        <v>N</v>
      </c>
      <c r="AB183" s="35" t="str">
        <f>IF(AND(tblPointScore[[#This Row],[Mac Div 1 A]]&gt;0,tblPointScore[[#This Row],[Mac Div 1 B]]&gt;0),"Y","N")</f>
        <v>N</v>
      </c>
      <c r="AC183" s="35" t="str">
        <f>IF(AND(tblPointScore[[#This Row],[Mac Div 2 A]]&gt;0,tblPointScore[[#This Row],[Mac Div 2 B]]&gt;0),"Y","N")</f>
        <v>N</v>
      </c>
      <c r="AD183" s="35" t="str">
        <f>IF(AND(tblPointScore[[#This Row],[Now Div 1 A]]&gt;0,tblPointScore[[#This Row],[Now Div 1 B]]&gt;0),"Y","N")</f>
        <v>N</v>
      </c>
      <c r="AE183" s="35" t="str">
        <f>IF(AND(tblPointScore[[#This Row],[Now Div 2 A]]&gt;0,tblPointScore[[#This Row],[Now Div 2 B]]&gt;0),"Y","N")</f>
        <v>N</v>
      </c>
      <c r="AF18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84" spans="1:32" hidden="1">
      <c r="A184" s="1">
        <f ca="1">CELL("row", A183)-1</f>
        <v>182</v>
      </c>
      <c r="B184" s="7" t="s">
        <v>119</v>
      </c>
      <c r="C184" s="7" t="s">
        <v>685</v>
      </c>
      <c r="D184" s="4" t="str">
        <f>CONCATENATE(tblPointScore[[#This Row],[Name]]," - ",tblPointScore[[#This Row],[Club]])</f>
        <v>Brown Hugh - ICC</v>
      </c>
      <c r="E184" s="1">
        <f>IF(ISNA(VLOOKUP(tblPointScore[[#This Row],[Name / Club]],tblGlbn_Div1[[Name / Club]:[Points]],5,FALSE)),0,VLOOKUP(tblPointScore[[#This Row],[Name / Club]],tblGlbn_Div1[[Name / Club]:[Points]],5,FALSE))</f>
        <v>0</v>
      </c>
      <c r="F184" s="1">
        <f>IF(ISNA(VLOOKUP(tblPointScore[[#This Row],[Name / Club]],tblGlbn_Div2[[Name / Club]:[Points]],5,FALSE)),0,VLOOKUP(tblPointScore[[#This Row],[Name / Club]],tblGlbn_Div2[[Name / Club]:[Points]],5,FALSE))</f>
        <v>0</v>
      </c>
      <c r="G184" s="1">
        <f>IF(ISNA(VLOOKUP(tblPointScore[[#This Row],[Name / Club]],tblGlbn_Div1[Name / Club],1,FALSE)),IF(ISNA(VLOOKUP(tblPointScore[[#This Row],[Name / Club]],tblGlbn_Div2[Name / Club],1,FALSE)),0,3),3)</f>
        <v>0</v>
      </c>
      <c r="H184" s="1">
        <f>IF(ISNA(VLOOKUP(tblPointScore[[#This Row],[Name / Club]],tblIll_Div1[[Name / Club]:[Points]],5,FALSE)),0,VLOOKUP(tblPointScore[[#This Row],[Name / Club]],tblIll_Div1[[Name / Club]:[Points]],5,FALSE))</f>
        <v>0</v>
      </c>
      <c r="I184" s="1">
        <f>IF(ISNA(VLOOKUP(tblPointScore[[#This Row],[Name / Club]],tblIll_Div2[[Name / Club]:[Points]],5,FALSE)),0,VLOOKUP(tblPointScore[[#This Row],[Name / Club]],tblIll_Div2[[Name / Club]:[Points]],5,FALSE))</f>
        <v>0</v>
      </c>
      <c r="J184" s="1">
        <f>IF(ISNA(VLOOKUP(tblPointScore[[#This Row],[Name / Club]],tblIll_Div1[Name / Club],1,FALSE)),IF(ISNA(VLOOKUP(tblPointScore[[#This Row],[Name / Club]],tblIll_Div2[Name / Club],1,FALSE)),0,3),3)</f>
        <v>0</v>
      </c>
      <c r="K184" s="1">
        <f>IF(ISNA(VLOOKUP(tblPointScore[[#This Row],[Name / Club]],tblMac_Div1A[[Name / Club]:[Points]],5,FALSE)),0,VLOOKUP(tblPointScore[[#This Row],[Name / Club]],tblMac_Div1A[[Name / Club]:[Points]],5,FALSE))</f>
        <v>0</v>
      </c>
      <c r="L184" s="1">
        <f>IF(ISNA(VLOOKUP(tblPointScore[[#This Row],[Name / Club]],tblMac_Div1B[[Name / Club]:[Points]],5,FALSE)),0,VLOOKUP(tblPointScore[[#This Row],[Name / Club]],tblMac_Div1B[[Name / Club]:[Points]],5,FALSE))</f>
        <v>0</v>
      </c>
      <c r="M184" s="1">
        <f>IF(ISNA(VLOOKUP(tblPointScore[[#This Row],[Name / Club]],tblMac_Div2A[[Name / Club]:[Points]],5,FALSE)),0,VLOOKUP(tblPointScore[[#This Row],[Name / Club]],tblMac_Div2A[[Name / Club]:[Points]],5,FALSE))</f>
        <v>0</v>
      </c>
      <c r="N184" s="1">
        <f>IF(ISNA(VLOOKUP(tblPointScore[[#This Row],[Name / Club]],tblMac_Div2B[[Name / Club]:[Points]],5,FALSE)),0,VLOOKUP(tblPointScore[[#This Row],[Name / Club]],tblMac_Div2B[[Name / Club]:[Points]],5,FALSE))</f>
        <v>0</v>
      </c>
      <c r="O18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84" s="1">
        <f>IF(ISNA(VLOOKUP(tblPointScore[[#This Row],[Name / Club]],tblNow_Div1A[[Name / Club]:[Points]],5,FALSE)),0,VLOOKUP(tblPointScore[[#This Row],[Name / Club]],tblNow_Div1A[[Name / Club]:[Points]],5,FALSE))</f>
        <v>0</v>
      </c>
      <c r="Q184" s="1">
        <f>IF(ISNA(VLOOKUP(tblPointScore[[#This Row],[Name / Club]],tblNow_Div1B[[Name / Club]:[Points]],5,FALSE)),0,VLOOKUP(tblPointScore[[#This Row],[Name / Club]],tblNow_Div1B[[Name / Club]:[Points]],5,FALSE))</f>
        <v>0</v>
      </c>
      <c r="R184" s="1">
        <f>IF(ISNA(VLOOKUP(tblPointScore[[#This Row],[Name / Club]],tblNow_Div2A[[Name / Club]:[Points]],5,FALSE)),0,VLOOKUP(tblPointScore[[#This Row],[Name / Club]],tblNow_Div2A[[Name / Club]:[Points]],5,FALSE))</f>
        <v>0</v>
      </c>
      <c r="S184" s="1">
        <f>IF(ISNA(VLOOKUP(tblPointScore[[#This Row],[Name / Club]],tblNow_Div2B[[Name / Club]:[Points]],5,FALSE)),0,VLOOKUP(tblPointScore[[#This Row],[Name / Club]],tblNow_Div2B[[Name / Club]:[Points]],5,FALSE))</f>
        <v>0</v>
      </c>
      <c r="T18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84" s="1">
        <f>IF(ISNA(VLOOKUP(tblPointScore[[#This Row],[Name / Club]],tblSthn_Div1[[Name / Club]:[Points]],5,FALSE)),0,VLOOKUP(tblPointScore[[#This Row],[Name / Club]],tblSthn_Div1[[Name / Club]:[Points]],5,FALSE))</f>
        <v>0</v>
      </c>
      <c r="V184" s="1">
        <f>IF(ISNA(VLOOKUP(tblPointScore[[#This Row],[Name / Club]],tblSthn_Div2[[Name / Club]:[Points]],5,FALSE)),0,VLOOKUP(tblPointScore[[#This Row],[Name / Club]],tblSthn_Div2[[Name / Club]:[Points]],5,FALSE))</f>
        <v>0</v>
      </c>
      <c r="W184" s="1">
        <f>IF(ISNA(VLOOKUP(tblPointScore[[#This Row],[Name / Club]],tblSthn_Div1[Name / Club],1,FALSE)),IF(ISNA(VLOOKUP(tblPointScore[[#This Row],[Name / Club]],tblSthn_Div2[Name / Club],1,FALSE)),0,3),3)</f>
        <v>0</v>
      </c>
      <c r="X184" s="1">
        <f>SUM(tblPointScore[[#This Row],[Glbn Div 1]:[Sth H Pts]])</f>
        <v>0</v>
      </c>
      <c r="Y18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8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84" s="38" t="str">
        <f>IF(AND(tblPointScore[[#This Row],[Div 1 Pts]]&gt;0,tblPointScore[[#This Row],[Div 2 Pts]]&gt;0),"Y","N")</f>
        <v>N</v>
      </c>
      <c r="AB184" s="35" t="str">
        <f>IF(AND(tblPointScore[[#This Row],[Mac Div 1 A]]&gt;0,tblPointScore[[#This Row],[Mac Div 1 B]]&gt;0),"Y","N")</f>
        <v>N</v>
      </c>
      <c r="AC184" s="35" t="str">
        <f>IF(AND(tblPointScore[[#This Row],[Mac Div 2 A]]&gt;0,tblPointScore[[#This Row],[Mac Div 2 B]]&gt;0),"Y","N")</f>
        <v>N</v>
      </c>
      <c r="AD184" s="35" t="str">
        <f>IF(AND(tblPointScore[[#This Row],[Now Div 1 A]]&gt;0,tblPointScore[[#This Row],[Now Div 1 B]]&gt;0),"Y","N")</f>
        <v>N</v>
      </c>
      <c r="AE184" s="35" t="str">
        <f>IF(AND(tblPointScore[[#This Row],[Now Div 2 A]]&gt;0,tblPointScore[[#This Row],[Now Div 2 B]]&gt;0),"Y","N")</f>
        <v>N</v>
      </c>
      <c r="AF18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85" spans="1:32" hidden="1">
      <c r="A185" s="1">
        <f ca="1">CELL("row", A184)-1</f>
        <v>183</v>
      </c>
      <c r="B185" s="7" t="s">
        <v>120</v>
      </c>
      <c r="C185" s="7" t="s">
        <v>685</v>
      </c>
      <c r="D185" s="4" t="str">
        <f>CONCATENATE(tblPointScore[[#This Row],[Name]]," - ",tblPointScore[[#This Row],[Club]])</f>
        <v>Brown Mal - ICC</v>
      </c>
      <c r="E185" s="1">
        <f>IF(ISNA(VLOOKUP(tblPointScore[[#This Row],[Name / Club]],tblGlbn_Div1[[Name / Club]:[Points]],5,FALSE)),0,VLOOKUP(tblPointScore[[#This Row],[Name / Club]],tblGlbn_Div1[[Name / Club]:[Points]],5,FALSE))</f>
        <v>0</v>
      </c>
      <c r="F185" s="1">
        <f>IF(ISNA(VLOOKUP(tblPointScore[[#This Row],[Name / Club]],tblGlbn_Div2[[Name / Club]:[Points]],5,FALSE)),0,VLOOKUP(tblPointScore[[#This Row],[Name / Club]],tblGlbn_Div2[[Name / Club]:[Points]],5,FALSE))</f>
        <v>0</v>
      </c>
      <c r="G185" s="1">
        <f>IF(ISNA(VLOOKUP(tblPointScore[[#This Row],[Name / Club]],tblGlbn_Div1[Name / Club],1,FALSE)),IF(ISNA(VLOOKUP(tblPointScore[[#This Row],[Name / Club]],tblGlbn_Div2[Name / Club],1,FALSE)),0,3),3)</f>
        <v>0</v>
      </c>
      <c r="H185" s="1">
        <f>IF(ISNA(VLOOKUP(tblPointScore[[#This Row],[Name / Club]],tblIll_Div1[[Name / Club]:[Points]],5,FALSE)),0,VLOOKUP(tblPointScore[[#This Row],[Name / Club]],tblIll_Div1[[Name / Club]:[Points]],5,FALSE))</f>
        <v>0</v>
      </c>
      <c r="I185" s="1">
        <f>IF(ISNA(VLOOKUP(tblPointScore[[#This Row],[Name / Club]],tblIll_Div2[[Name / Club]:[Points]],5,FALSE)),0,VLOOKUP(tblPointScore[[#This Row],[Name / Club]],tblIll_Div2[[Name / Club]:[Points]],5,FALSE))</f>
        <v>0</v>
      </c>
      <c r="J185" s="1">
        <f>IF(ISNA(VLOOKUP(tblPointScore[[#This Row],[Name / Club]],tblIll_Div1[Name / Club],1,FALSE)),IF(ISNA(VLOOKUP(tblPointScore[[#This Row],[Name / Club]],tblIll_Div2[Name / Club],1,FALSE)),0,3),3)</f>
        <v>0</v>
      </c>
      <c r="K185" s="1">
        <f>IF(ISNA(VLOOKUP(tblPointScore[[#This Row],[Name / Club]],tblMac_Div1A[[Name / Club]:[Points]],5,FALSE)),0,VLOOKUP(tblPointScore[[#This Row],[Name / Club]],tblMac_Div1A[[Name / Club]:[Points]],5,FALSE))</f>
        <v>0</v>
      </c>
      <c r="L185" s="1">
        <f>IF(ISNA(VLOOKUP(tblPointScore[[#This Row],[Name / Club]],tblMac_Div1B[[Name / Club]:[Points]],5,FALSE)),0,VLOOKUP(tblPointScore[[#This Row],[Name / Club]],tblMac_Div1B[[Name / Club]:[Points]],5,FALSE))</f>
        <v>0</v>
      </c>
      <c r="M185" s="1">
        <f>IF(ISNA(VLOOKUP(tblPointScore[[#This Row],[Name / Club]],tblMac_Div2A[[Name / Club]:[Points]],5,FALSE)),0,VLOOKUP(tblPointScore[[#This Row],[Name / Club]],tblMac_Div2A[[Name / Club]:[Points]],5,FALSE))</f>
        <v>0</v>
      </c>
      <c r="N185" s="1">
        <f>IF(ISNA(VLOOKUP(tblPointScore[[#This Row],[Name / Club]],tblMac_Div2B[[Name / Club]:[Points]],5,FALSE)),0,VLOOKUP(tblPointScore[[#This Row],[Name / Club]],tblMac_Div2B[[Name / Club]:[Points]],5,FALSE))</f>
        <v>0</v>
      </c>
      <c r="O18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85" s="1">
        <f>IF(ISNA(VLOOKUP(tblPointScore[[#This Row],[Name / Club]],tblNow_Div1A[[Name / Club]:[Points]],5,FALSE)),0,VLOOKUP(tblPointScore[[#This Row],[Name / Club]],tblNow_Div1A[[Name / Club]:[Points]],5,FALSE))</f>
        <v>0</v>
      </c>
      <c r="Q185" s="1">
        <f>IF(ISNA(VLOOKUP(tblPointScore[[#This Row],[Name / Club]],tblNow_Div1B[[Name / Club]:[Points]],5,FALSE)),0,VLOOKUP(tblPointScore[[#This Row],[Name / Club]],tblNow_Div1B[[Name / Club]:[Points]],5,FALSE))</f>
        <v>0</v>
      </c>
      <c r="R185" s="1">
        <f>IF(ISNA(VLOOKUP(tblPointScore[[#This Row],[Name / Club]],tblNow_Div2A[[Name / Club]:[Points]],5,FALSE)),0,VLOOKUP(tblPointScore[[#This Row],[Name / Club]],tblNow_Div2A[[Name / Club]:[Points]],5,FALSE))</f>
        <v>0</v>
      </c>
      <c r="S185" s="1">
        <f>IF(ISNA(VLOOKUP(tblPointScore[[#This Row],[Name / Club]],tblNow_Div2B[[Name / Club]:[Points]],5,FALSE)),0,VLOOKUP(tblPointScore[[#This Row],[Name / Club]],tblNow_Div2B[[Name / Club]:[Points]],5,FALSE))</f>
        <v>0</v>
      </c>
      <c r="T18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85" s="1">
        <f>IF(ISNA(VLOOKUP(tblPointScore[[#This Row],[Name / Club]],tblSthn_Div1[[Name / Club]:[Points]],5,FALSE)),0,VLOOKUP(tblPointScore[[#This Row],[Name / Club]],tblSthn_Div1[[Name / Club]:[Points]],5,FALSE))</f>
        <v>0</v>
      </c>
      <c r="V185" s="1">
        <f>IF(ISNA(VLOOKUP(tblPointScore[[#This Row],[Name / Club]],tblSthn_Div2[[Name / Club]:[Points]],5,FALSE)),0,VLOOKUP(tblPointScore[[#This Row],[Name / Club]],tblSthn_Div2[[Name / Club]:[Points]],5,FALSE))</f>
        <v>0</v>
      </c>
      <c r="W185" s="1">
        <f>IF(ISNA(VLOOKUP(tblPointScore[[#This Row],[Name / Club]],tblSthn_Div1[Name / Club],1,FALSE)),IF(ISNA(VLOOKUP(tblPointScore[[#This Row],[Name / Club]],tblSthn_Div2[Name / Club],1,FALSE)),0,3),3)</f>
        <v>0</v>
      </c>
      <c r="X185" s="1">
        <f>SUM(tblPointScore[[#This Row],[Glbn Div 1]:[Sth H Pts]])</f>
        <v>0</v>
      </c>
      <c r="Y18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8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85" s="38" t="str">
        <f>IF(AND(tblPointScore[[#This Row],[Div 1 Pts]]&gt;0,tblPointScore[[#This Row],[Div 2 Pts]]&gt;0),"Y","N")</f>
        <v>N</v>
      </c>
      <c r="AB185" s="35" t="str">
        <f>IF(AND(tblPointScore[[#This Row],[Mac Div 1 A]]&gt;0,tblPointScore[[#This Row],[Mac Div 1 B]]&gt;0),"Y","N")</f>
        <v>N</v>
      </c>
      <c r="AC185" s="35" t="str">
        <f>IF(AND(tblPointScore[[#This Row],[Mac Div 2 A]]&gt;0,tblPointScore[[#This Row],[Mac Div 2 B]]&gt;0),"Y","N")</f>
        <v>N</v>
      </c>
      <c r="AD185" s="35" t="str">
        <f>IF(AND(tblPointScore[[#This Row],[Now Div 1 A]]&gt;0,tblPointScore[[#This Row],[Now Div 1 B]]&gt;0),"Y","N")</f>
        <v>N</v>
      </c>
      <c r="AE185" s="35" t="str">
        <f>IF(AND(tblPointScore[[#This Row],[Now Div 2 A]]&gt;0,tblPointScore[[#This Row],[Now Div 2 B]]&gt;0),"Y","N")</f>
        <v>N</v>
      </c>
      <c r="AF18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86" spans="1:32" hidden="1">
      <c r="A186" s="1">
        <f ca="1">CELL("row", A185)-1</f>
        <v>184</v>
      </c>
      <c r="B186" s="7" t="s">
        <v>418</v>
      </c>
      <c r="C186" s="7" t="s">
        <v>684</v>
      </c>
      <c r="D186" s="4" t="str">
        <f>CONCATENATE(tblPointScore[[#This Row],[Name]]," - ",tblPointScore[[#This Row],[Club]])</f>
        <v>Brown Malcolm - NVC</v>
      </c>
      <c r="E186" s="1">
        <f>IF(ISNA(VLOOKUP(tblPointScore[[#This Row],[Name / Club]],tblGlbn_Div1[[Name / Club]:[Points]],5,FALSE)),0,VLOOKUP(tblPointScore[[#This Row],[Name / Club]],tblGlbn_Div1[[Name / Club]:[Points]],5,FALSE))</f>
        <v>0</v>
      </c>
      <c r="F186" s="9">
        <f>IF(ISNA(VLOOKUP(tblPointScore[[#This Row],[Name / Club]],tblGlbn_Div2[[Name / Club]:[Points]],5,FALSE)),0,VLOOKUP(tblPointScore[[#This Row],[Name / Club]],tblGlbn_Div2[[Name / Club]:[Points]],5,FALSE))</f>
        <v>0</v>
      </c>
      <c r="G186" s="9">
        <f>IF(ISNA(VLOOKUP(tblPointScore[[#This Row],[Name / Club]],tblGlbn_Div1[Name / Club],1,FALSE)),IF(ISNA(VLOOKUP(tblPointScore[[#This Row],[Name / Club]],tblGlbn_Div2[Name / Club],1,FALSE)),0,3),3)</f>
        <v>0</v>
      </c>
      <c r="H186" s="1">
        <f>IF(ISNA(VLOOKUP(tblPointScore[[#This Row],[Name / Club]],tblIll_Div1[[Name / Club]:[Points]],5,FALSE)),0,VLOOKUP(tblPointScore[[#This Row],[Name / Club]],tblIll_Div1[[Name / Club]:[Points]],5,FALSE))</f>
        <v>0</v>
      </c>
      <c r="I186" s="1">
        <f>IF(ISNA(VLOOKUP(tblPointScore[[#This Row],[Name / Club]],tblIll_Div2[[Name / Club]:[Points]],5,FALSE)),0,VLOOKUP(tblPointScore[[#This Row],[Name / Club]],tblIll_Div2[[Name / Club]:[Points]],5,FALSE))</f>
        <v>0</v>
      </c>
      <c r="J186" s="1">
        <f>IF(ISNA(VLOOKUP(tblPointScore[[#This Row],[Name / Club]],tblIll_Div1[Name / Club],1,FALSE)),IF(ISNA(VLOOKUP(tblPointScore[[#This Row],[Name / Club]],tblIll_Div2[Name / Club],1,FALSE)),0,3),3)</f>
        <v>0</v>
      </c>
      <c r="K186" s="1">
        <f>IF(ISNA(VLOOKUP(tblPointScore[[#This Row],[Name / Club]],tblMac_Div1A[[Name / Club]:[Points]],5,FALSE)),0,VLOOKUP(tblPointScore[[#This Row],[Name / Club]],tblMac_Div1A[[Name / Club]:[Points]],5,FALSE))</f>
        <v>0</v>
      </c>
      <c r="L186" s="1">
        <f>IF(ISNA(VLOOKUP(tblPointScore[[#This Row],[Name / Club]],tblMac_Div1B[[Name / Club]:[Points]],5,FALSE)),0,VLOOKUP(tblPointScore[[#This Row],[Name / Club]],tblMac_Div1B[[Name / Club]:[Points]],5,FALSE))</f>
        <v>0</v>
      </c>
      <c r="M186" s="1">
        <f>IF(ISNA(VLOOKUP(tblPointScore[[#This Row],[Name / Club]],tblMac_Div2A[[Name / Club]:[Points]],5,FALSE)),0,VLOOKUP(tblPointScore[[#This Row],[Name / Club]],tblMac_Div2A[[Name / Club]:[Points]],5,FALSE))</f>
        <v>0</v>
      </c>
      <c r="N186" s="1">
        <f>IF(ISNA(VLOOKUP(tblPointScore[[#This Row],[Name / Club]],tblMac_Div2B[[Name / Club]:[Points]],5,FALSE)),0,VLOOKUP(tblPointScore[[#This Row],[Name / Club]],tblMac_Div2B[[Name / Club]:[Points]],5,FALSE))</f>
        <v>0</v>
      </c>
      <c r="O18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86" s="1">
        <f>IF(ISNA(VLOOKUP(tblPointScore[[#This Row],[Name / Club]],tblNow_Div1A[[Name / Club]:[Points]],5,FALSE)),0,VLOOKUP(tblPointScore[[#This Row],[Name / Club]],tblNow_Div1A[[Name / Club]:[Points]],5,FALSE))</f>
        <v>0</v>
      </c>
      <c r="Q186" s="1">
        <f>IF(ISNA(VLOOKUP(tblPointScore[[#This Row],[Name / Club]],tblNow_Div1B[[Name / Club]:[Points]],5,FALSE)),0,VLOOKUP(tblPointScore[[#This Row],[Name / Club]],tblNow_Div1B[[Name / Club]:[Points]],5,FALSE))</f>
        <v>0</v>
      </c>
      <c r="R186" s="1">
        <f>IF(ISNA(VLOOKUP(tblPointScore[[#This Row],[Name / Club]],tblNow_Div2A[[Name / Club]:[Points]],5,FALSE)),0,VLOOKUP(tblPointScore[[#This Row],[Name / Club]],tblNow_Div2A[[Name / Club]:[Points]],5,FALSE))</f>
        <v>0</v>
      </c>
      <c r="S186" s="1">
        <f>IF(ISNA(VLOOKUP(tblPointScore[[#This Row],[Name / Club]],tblNow_Div2B[[Name / Club]:[Points]],5,FALSE)),0,VLOOKUP(tblPointScore[[#This Row],[Name / Club]],tblNow_Div2B[[Name / Club]:[Points]],5,FALSE))</f>
        <v>0</v>
      </c>
      <c r="T18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86" s="1">
        <f>IF(ISNA(VLOOKUP(tblPointScore[[#This Row],[Name / Club]],tblSthn_Div1[[Name / Club]:[Points]],5,FALSE)),0,VLOOKUP(tblPointScore[[#This Row],[Name / Club]],tblSthn_Div1[[Name / Club]:[Points]],5,FALSE))</f>
        <v>0</v>
      </c>
      <c r="V186" s="1">
        <f>IF(ISNA(VLOOKUP(tblPointScore[[#This Row],[Name / Club]],tblSthn_Div2[[Name / Club]:[Points]],5,FALSE)),0,VLOOKUP(tblPointScore[[#This Row],[Name / Club]],tblSthn_Div2[[Name / Club]:[Points]],5,FALSE))</f>
        <v>0</v>
      </c>
      <c r="W186" s="1">
        <f>IF(ISNA(VLOOKUP(tblPointScore[[#This Row],[Name / Club]],tblSthn_Div1[Name / Club],1,FALSE)),IF(ISNA(VLOOKUP(tblPointScore[[#This Row],[Name / Club]],tblSthn_Div2[Name / Club],1,FALSE)),0,3),3)</f>
        <v>0</v>
      </c>
      <c r="X186" s="9">
        <f>SUM(tblPointScore[[#This Row],[Glbn Div 1]:[Sth H Pts]])</f>
        <v>0</v>
      </c>
      <c r="Y18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8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86" s="38" t="str">
        <f>IF(AND(tblPointScore[[#This Row],[Div 1 Pts]]&gt;0,tblPointScore[[#This Row],[Div 2 Pts]]&gt;0),"Y","N")</f>
        <v>N</v>
      </c>
      <c r="AB186" s="35" t="str">
        <f>IF(AND(tblPointScore[[#This Row],[Mac Div 1 A]]&gt;0,tblPointScore[[#This Row],[Mac Div 1 B]]&gt;0),"Y","N")</f>
        <v>N</v>
      </c>
      <c r="AC186" s="35" t="str">
        <f>IF(AND(tblPointScore[[#This Row],[Mac Div 2 A]]&gt;0,tblPointScore[[#This Row],[Mac Div 2 B]]&gt;0),"Y","N")</f>
        <v>N</v>
      </c>
      <c r="AD186" s="35" t="str">
        <f>IF(AND(tblPointScore[[#This Row],[Now Div 1 A]]&gt;0,tblPointScore[[#This Row],[Now Div 1 B]]&gt;0),"Y","N")</f>
        <v>N</v>
      </c>
      <c r="AE186" s="35" t="str">
        <f>IF(AND(tblPointScore[[#This Row],[Now Div 2 A]]&gt;0,tblPointScore[[#This Row],[Now Div 2 B]]&gt;0),"Y","N")</f>
        <v>N</v>
      </c>
      <c r="AF18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87" spans="1:32" hidden="1">
      <c r="A187" s="1">
        <f ca="1">CELL("row", A186)-1</f>
        <v>185</v>
      </c>
      <c r="B187" s="7" t="s">
        <v>121</v>
      </c>
      <c r="C187" s="7" t="s">
        <v>685</v>
      </c>
      <c r="D187" s="4" t="str">
        <f>CONCATENATE(tblPointScore[[#This Row],[Name]]," - ",tblPointScore[[#This Row],[Club]])</f>
        <v>Brown Neill - ICC</v>
      </c>
      <c r="E187" s="1">
        <f>IF(ISNA(VLOOKUP(tblPointScore[[#This Row],[Name / Club]],tblGlbn_Div1[[Name / Club]:[Points]],5,FALSE)),0,VLOOKUP(tblPointScore[[#This Row],[Name / Club]],tblGlbn_Div1[[Name / Club]:[Points]],5,FALSE))</f>
        <v>0</v>
      </c>
      <c r="F187" s="1">
        <f>IF(ISNA(VLOOKUP(tblPointScore[[#This Row],[Name / Club]],tblGlbn_Div2[[Name / Club]:[Points]],5,FALSE)),0,VLOOKUP(tblPointScore[[#This Row],[Name / Club]],tblGlbn_Div2[[Name / Club]:[Points]],5,FALSE))</f>
        <v>0</v>
      </c>
      <c r="G187" s="1">
        <f>IF(ISNA(VLOOKUP(tblPointScore[[#This Row],[Name / Club]],tblGlbn_Div1[Name / Club],1,FALSE)),IF(ISNA(VLOOKUP(tblPointScore[[#This Row],[Name / Club]],tblGlbn_Div2[Name / Club],1,FALSE)),0,3),3)</f>
        <v>0</v>
      </c>
      <c r="H187" s="1">
        <f>IF(ISNA(VLOOKUP(tblPointScore[[#This Row],[Name / Club]],tblIll_Div1[[Name / Club]:[Points]],5,FALSE)),0,VLOOKUP(tblPointScore[[#This Row],[Name / Club]],tblIll_Div1[[Name / Club]:[Points]],5,FALSE))</f>
        <v>0</v>
      </c>
      <c r="I187" s="1">
        <f>IF(ISNA(VLOOKUP(tblPointScore[[#This Row],[Name / Club]],tblIll_Div2[[Name / Club]:[Points]],5,FALSE)),0,VLOOKUP(tblPointScore[[#This Row],[Name / Club]],tblIll_Div2[[Name / Club]:[Points]],5,FALSE))</f>
        <v>0</v>
      </c>
      <c r="J187" s="1">
        <f>IF(ISNA(VLOOKUP(tblPointScore[[#This Row],[Name / Club]],tblIll_Div1[Name / Club],1,FALSE)),IF(ISNA(VLOOKUP(tblPointScore[[#This Row],[Name / Club]],tblIll_Div2[Name / Club],1,FALSE)),0,3),3)</f>
        <v>0</v>
      </c>
      <c r="K187" s="1">
        <f>IF(ISNA(VLOOKUP(tblPointScore[[#This Row],[Name / Club]],tblMac_Div1A[[Name / Club]:[Points]],5,FALSE)),0,VLOOKUP(tblPointScore[[#This Row],[Name / Club]],tblMac_Div1A[[Name / Club]:[Points]],5,FALSE))</f>
        <v>0</v>
      </c>
      <c r="L187" s="1">
        <f>IF(ISNA(VLOOKUP(tblPointScore[[#This Row],[Name / Club]],tblMac_Div1B[[Name / Club]:[Points]],5,FALSE)),0,VLOOKUP(tblPointScore[[#This Row],[Name / Club]],tblMac_Div1B[[Name / Club]:[Points]],5,FALSE))</f>
        <v>0</v>
      </c>
      <c r="M187" s="1">
        <f>IF(ISNA(VLOOKUP(tblPointScore[[#This Row],[Name / Club]],tblMac_Div2A[[Name / Club]:[Points]],5,FALSE)),0,VLOOKUP(tblPointScore[[#This Row],[Name / Club]],tblMac_Div2A[[Name / Club]:[Points]],5,FALSE))</f>
        <v>0</v>
      </c>
      <c r="N187" s="1">
        <f>IF(ISNA(VLOOKUP(tblPointScore[[#This Row],[Name / Club]],tblMac_Div2B[[Name / Club]:[Points]],5,FALSE)),0,VLOOKUP(tblPointScore[[#This Row],[Name / Club]],tblMac_Div2B[[Name / Club]:[Points]],5,FALSE))</f>
        <v>0</v>
      </c>
      <c r="O18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87" s="1">
        <f>IF(ISNA(VLOOKUP(tblPointScore[[#This Row],[Name / Club]],tblNow_Div1A[[Name / Club]:[Points]],5,FALSE)),0,VLOOKUP(tblPointScore[[#This Row],[Name / Club]],tblNow_Div1A[[Name / Club]:[Points]],5,FALSE))</f>
        <v>0</v>
      </c>
      <c r="Q187" s="1">
        <f>IF(ISNA(VLOOKUP(tblPointScore[[#This Row],[Name / Club]],tblNow_Div1B[[Name / Club]:[Points]],5,FALSE)),0,VLOOKUP(tblPointScore[[#This Row],[Name / Club]],tblNow_Div1B[[Name / Club]:[Points]],5,FALSE))</f>
        <v>0</v>
      </c>
      <c r="R187" s="1">
        <f>IF(ISNA(VLOOKUP(tblPointScore[[#This Row],[Name / Club]],tblNow_Div2A[[Name / Club]:[Points]],5,FALSE)),0,VLOOKUP(tblPointScore[[#This Row],[Name / Club]],tblNow_Div2A[[Name / Club]:[Points]],5,FALSE))</f>
        <v>0</v>
      </c>
      <c r="S187" s="1">
        <f>IF(ISNA(VLOOKUP(tblPointScore[[#This Row],[Name / Club]],tblNow_Div2B[[Name / Club]:[Points]],5,FALSE)),0,VLOOKUP(tblPointScore[[#This Row],[Name / Club]],tblNow_Div2B[[Name / Club]:[Points]],5,FALSE))</f>
        <v>0</v>
      </c>
      <c r="T18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87" s="1">
        <f>IF(ISNA(VLOOKUP(tblPointScore[[#This Row],[Name / Club]],tblSthn_Div1[[Name / Club]:[Points]],5,FALSE)),0,VLOOKUP(tblPointScore[[#This Row],[Name / Club]],tblSthn_Div1[[Name / Club]:[Points]],5,FALSE))</f>
        <v>0</v>
      </c>
      <c r="V187" s="1">
        <f>IF(ISNA(VLOOKUP(tblPointScore[[#This Row],[Name / Club]],tblSthn_Div2[[Name / Club]:[Points]],5,FALSE)),0,VLOOKUP(tblPointScore[[#This Row],[Name / Club]],tblSthn_Div2[[Name / Club]:[Points]],5,FALSE))</f>
        <v>0</v>
      </c>
      <c r="W187" s="1">
        <f>IF(ISNA(VLOOKUP(tblPointScore[[#This Row],[Name / Club]],tblSthn_Div1[Name / Club],1,FALSE)),IF(ISNA(VLOOKUP(tblPointScore[[#This Row],[Name / Club]],tblSthn_Div2[Name / Club],1,FALSE)),0,3),3)</f>
        <v>0</v>
      </c>
      <c r="X187" s="1">
        <f>SUM(tblPointScore[[#This Row],[Glbn Div 1]:[Sth H Pts]])</f>
        <v>0</v>
      </c>
      <c r="Y18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8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87" s="38" t="str">
        <f>IF(AND(tblPointScore[[#This Row],[Div 1 Pts]]&gt;0,tblPointScore[[#This Row],[Div 2 Pts]]&gt;0),"Y","N")</f>
        <v>N</v>
      </c>
      <c r="AB187" s="35" t="str">
        <f>IF(AND(tblPointScore[[#This Row],[Mac Div 1 A]]&gt;0,tblPointScore[[#This Row],[Mac Div 1 B]]&gt;0),"Y","N")</f>
        <v>N</v>
      </c>
      <c r="AC187" s="35" t="str">
        <f>IF(AND(tblPointScore[[#This Row],[Mac Div 2 A]]&gt;0,tblPointScore[[#This Row],[Mac Div 2 B]]&gt;0),"Y","N")</f>
        <v>N</v>
      </c>
      <c r="AD187" s="35" t="str">
        <f>IF(AND(tblPointScore[[#This Row],[Now Div 1 A]]&gt;0,tblPointScore[[#This Row],[Now Div 1 B]]&gt;0),"Y","N")</f>
        <v>N</v>
      </c>
      <c r="AE187" s="35" t="str">
        <f>IF(AND(tblPointScore[[#This Row],[Now Div 2 A]]&gt;0,tblPointScore[[#This Row],[Now Div 2 B]]&gt;0),"Y","N")</f>
        <v>N</v>
      </c>
      <c r="AF18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88" spans="1:32" hidden="1">
      <c r="A188" s="1">
        <f ca="1">CELL("row", A187)-1</f>
        <v>186</v>
      </c>
      <c r="B188" s="7" t="s">
        <v>122</v>
      </c>
      <c r="C188" s="7" t="s">
        <v>683</v>
      </c>
      <c r="D188" s="4" t="str">
        <f>CONCATENATE(tblPointScore[[#This Row],[Name]]," - ",tblPointScore[[#This Row],[Club]])</f>
        <v>Buchanan Robert - SHCC</v>
      </c>
      <c r="E188" s="1">
        <f>IF(ISNA(VLOOKUP(tblPointScore[[#This Row],[Name / Club]],tblGlbn_Div1[[Name / Club]:[Points]],5,FALSE)),0,VLOOKUP(tblPointScore[[#This Row],[Name / Club]],tblGlbn_Div1[[Name / Club]:[Points]],5,FALSE))</f>
        <v>0</v>
      </c>
      <c r="F188" s="1">
        <f>IF(ISNA(VLOOKUP(tblPointScore[[#This Row],[Name / Club]],tblGlbn_Div2[[Name / Club]:[Points]],5,FALSE)),0,VLOOKUP(tblPointScore[[#This Row],[Name / Club]],tblGlbn_Div2[[Name / Club]:[Points]],5,FALSE))</f>
        <v>0</v>
      </c>
      <c r="G188" s="1">
        <f>IF(ISNA(VLOOKUP(tblPointScore[[#This Row],[Name / Club]],tblGlbn_Div1[Name / Club],1,FALSE)),IF(ISNA(VLOOKUP(tblPointScore[[#This Row],[Name / Club]],tblGlbn_Div2[Name / Club],1,FALSE)),0,3),3)</f>
        <v>0</v>
      </c>
      <c r="H188" s="1">
        <f>IF(ISNA(VLOOKUP(tblPointScore[[#This Row],[Name / Club]],tblIll_Div1[[Name / Club]:[Points]],5,FALSE)),0,VLOOKUP(tblPointScore[[#This Row],[Name / Club]],tblIll_Div1[[Name / Club]:[Points]],5,FALSE))</f>
        <v>0</v>
      </c>
      <c r="I188" s="1">
        <f>IF(ISNA(VLOOKUP(tblPointScore[[#This Row],[Name / Club]],tblIll_Div2[[Name / Club]:[Points]],5,FALSE)),0,VLOOKUP(tblPointScore[[#This Row],[Name / Club]],tblIll_Div2[[Name / Club]:[Points]],5,FALSE))</f>
        <v>0</v>
      </c>
      <c r="J188" s="1">
        <f>IF(ISNA(VLOOKUP(tblPointScore[[#This Row],[Name / Club]],tblIll_Div1[Name / Club],1,FALSE)),IF(ISNA(VLOOKUP(tblPointScore[[#This Row],[Name / Club]],tblIll_Div2[Name / Club],1,FALSE)),0,3),3)</f>
        <v>0</v>
      </c>
      <c r="K188" s="1">
        <f>IF(ISNA(VLOOKUP(tblPointScore[[#This Row],[Name / Club]],tblMac_Div1A[[Name / Club]:[Points]],5,FALSE)),0,VLOOKUP(tblPointScore[[#This Row],[Name / Club]],tblMac_Div1A[[Name / Club]:[Points]],5,FALSE))</f>
        <v>0</v>
      </c>
      <c r="L188" s="1">
        <f>IF(ISNA(VLOOKUP(tblPointScore[[#This Row],[Name / Club]],tblMac_Div1B[[Name / Club]:[Points]],5,FALSE)),0,VLOOKUP(tblPointScore[[#This Row],[Name / Club]],tblMac_Div1B[[Name / Club]:[Points]],5,FALSE))</f>
        <v>0</v>
      </c>
      <c r="M188" s="1">
        <f>IF(ISNA(VLOOKUP(tblPointScore[[#This Row],[Name / Club]],tblMac_Div2A[[Name / Club]:[Points]],5,FALSE)),0,VLOOKUP(tblPointScore[[#This Row],[Name / Club]],tblMac_Div2A[[Name / Club]:[Points]],5,FALSE))</f>
        <v>0</v>
      </c>
      <c r="N188" s="1">
        <f>IF(ISNA(VLOOKUP(tblPointScore[[#This Row],[Name / Club]],tblMac_Div2B[[Name / Club]:[Points]],5,FALSE)),0,VLOOKUP(tblPointScore[[#This Row],[Name / Club]],tblMac_Div2B[[Name / Club]:[Points]],5,FALSE))</f>
        <v>0</v>
      </c>
      <c r="O18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88" s="1">
        <f>IF(ISNA(VLOOKUP(tblPointScore[[#This Row],[Name / Club]],tblNow_Div1A[[Name / Club]:[Points]],5,FALSE)),0,VLOOKUP(tblPointScore[[#This Row],[Name / Club]],tblNow_Div1A[[Name / Club]:[Points]],5,FALSE))</f>
        <v>0</v>
      </c>
      <c r="Q188" s="1">
        <f>IF(ISNA(VLOOKUP(tblPointScore[[#This Row],[Name / Club]],tblNow_Div1B[[Name / Club]:[Points]],5,FALSE)),0,VLOOKUP(tblPointScore[[#This Row],[Name / Club]],tblNow_Div1B[[Name / Club]:[Points]],5,FALSE))</f>
        <v>0</v>
      </c>
      <c r="R188" s="1">
        <f>IF(ISNA(VLOOKUP(tblPointScore[[#This Row],[Name / Club]],tblNow_Div2A[[Name / Club]:[Points]],5,FALSE)),0,VLOOKUP(tblPointScore[[#This Row],[Name / Club]],tblNow_Div2A[[Name / Club]:[Points]],5,FALSE))</f>
        <v>0</v>
      </c>
      <c r="S188" s="1">
        <f>IF(ISNA(VLOOKUP(tblPointScore[[#This Row],[Name / Club]],tblNow_Div2B[[Name / Club]:[Points]],5,FALSE)),0,VLOOKUP(tblPointScore[[#This Row],[Name / Club]],tblNow_Div2B[[Name / Club]:[Points]],5,FALSE))</f>
        <v>0</v>
      </c>
      <c r="T18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88" s="1">
        <f>IF(ISNA(VLOOKUP(tblPointScore[[#This Row],[Name / Club]],tblSthn_Div1[[Name / Club]:[Points]],5,FALSE)),0,VLOOKUP(tblPointScore[[#This Row],[Name / Club]],tblSthn_Div1[[Name / Club]:[Points]],5,FALSE))</f>
        <v>0</v>
      </c>
      <c r="V188" s="1">
        <f>IF(ISNA(VLOOKUP(tblPointScore[[#This Row],[Name / Club]],tblSthn_Div2[[Name / Club]:[Points]],5,FALSE)),0,VLOOKUP(tblPointScore[[#This Row],[Name / Club]],tblSthn_Div2[[Name / Club]:[Points]],5,FALSE))</f>
        <v>0</v>
      </c>
      <c r="W188" s="1">
        <f>IF(ISNA(VLOOKUP(tblPointScore[[#This Row],[Name / Club]],tblSthn_Div1[Name / Club],1,FALSE)),IF(ISNA(VLOOKUP(tblPointScore[[#This Row],[Name / Club]],tblSthn_Div2[Name / Club],1,FALSE)),0,3),3)</f>
        <v>0</v>
      </c>
      <c r="X188" s="1">
        <f>SUM(tblPointScore[[#This Row],[Glbn Div 1]:[Sth H Pts]])</f>
        <v>0</v>
      </c>
      <c r="Y18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8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88" s="38" t="str">
        <f>IF(AND(tblPointScore[[#This Row],[Div 1 Pts]]&gt;0,tblPointScore[[#This Row],[Div 2 Pts]]&gt;0),"Y","N")</f>
        <v>N</v>
      </c>
      <c r="AB188" s="35" t="str">
        <f>IF(AND(tblPointScore[[#This Row],[Mac Div 1 A]]&gt;0,tblPointScore[[#This Row],[Mac Div 1 B]]&gt;0),"Y","N")</f>
        <v>N</v>
      </c>
      <c r="AC188" s="35" t="str">
        <f>IF(AND(tblPointScore[[#This Row],[Mac Div 2 A]]&gt;0,tblPointScore[[#This Row],[Mac Div 2 B]]&gt;0),"Y","N")</f>
        <v>N</v>
      </c>
      <c r="AD188" s="35" t="str">
        <f>IF(AND(tblPointScore[[#This Row],[Now Div 1 A]]&gt;0,tblPointScore[[#This Row],[Now Div 1 B]]&gt;0),"Y","N")</f>
        <v>N</v>
      </c>
      <c r="AE188" s="35" t="str">
        <f>IF(AND(tblPointScore[[#This Row],[Now Div 2 A]]&gt;0,tblPointScore[[#This Row],[Now Div 2 B]]&gt;0),"Y","N")</f>
        <v>N</v>
      </c>
      <c r="AF18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89" spans="1:32" hidden="1">
      <c r="A189" s="1">
        <f ca="1">CELL("row", A188)-1</f>
        <v>187</v>
      </c>
      <c r="B189" s="7" t="s">
        <v>11</v>
      </c>
      <c r="C189" s="7" t="s">
        <v>682</v>
      </c>
      <c r="D189" s="4" t="str">
        <f>CONCATENATE(tblPointScore[[#This Row],[Name]]," - ",tblPointScore[[#This Row],[Club]])</f>
        <v>Burgin Stan - CCC</v>
      </c>
      <c r="E189" s="1">
        <f>IF(ISNA(VLOOKUP(tblPointScore[[#This Row],[Name / Club]],tblGlbn_Div1[[Name / Club]:[Points]],5,FALSE)),0,VLOOKUP(tblPointScore[[#This Row],[Name / Club]],tblGlbn_Div1[[Name / Club]:[Points]],5,FALSE))</f>
        <v>0</v>
      </c>
      <c r="F189" s="1">
        <f>IF(ISNA(VLOOKUP(tblPointScore[[#This Row],[Name / Club]],tblGlbn_Div2[[Name / Club]:[Points]],5,FALSE)),0,VLOOKUP(tblPointScore[[#This Row],[Name / Club]],tblGlbn_Div2[[Name / Club]:[Points]],5,FALSE))</f>
        <v>0</v>
      </c>
      <c r="G189" s="1">
        <f>IF(ISNA(VLOOKUP(tblPointScore[[#This Row],[Name / Club]],tblGlbn_Div1[Name / Club],1,FALSE)),IF(ISNA(VLOOKUP(tblPointScore[[#This Row],[Name / Club]],tblGlbn_Div2[Name / Club],1,FALSE)),0,3),3)</f>
        <v>0</v>
      </c>
      <c r="H189" s="1">
        <f>IF(ISNA(VLOOKUP(tblPointScore[[#This Row],[Name / Club]],tblIll_Div1[[Name / Club]:[Points]],5,FALSE)),0,VLOOKUP(tblPointScore[[#This Row],[Name / Club]],tblIll_Div1[[Name / Club]:[Points]],5,FALSE))</f>
        <v>0</v>
      </c>
      <c r="I189" s="1">
        <f>IF(ISNA(VLOOKUP(tblPointScore[[#This Row],[Name / Club]],tblIll_Div2[[Name / Club]:[Points]],5,FALSE)),0,VLOOKUP(tblPointScore[[#This Row],[Name / Club]],tblIll_Div2[[Name / Club]:[Points]],5,FALSE))</f>
        <v>0</v>
      </c>
      <c r="J189" s="1">
        <f>IF(ISNA(VLOOKUP(tblPointScore[[#This Row],[Name / Club]],tblIll_Div1[Name / Club],1,FALSE)),IF(ISNA(VLOOKUP(tblPointScore[[#This Row],[Name / Club]],tblIll_Div2[Name / Club],1,FALSE)),0,3),3)</f>
        <v>0</v>
      </c>
      <c r="K189" s="1">
        <f>IF(ISNA(VLOOKUP(tblPointScore[[#This Row],[Name / Club]],tblMac_Div1A[[Name / Club]:[Points]],5,FALSE)),0,VLOOKUP(tblPointScore[[#This Row],[Name / Club]],tblMac_Div1A[[Name / Club]:[Points]],5,FALSE))</f>
        <v>0</v>
      </c>
      <c r="L189" s="1">
        <f>IF(ISNA(VLOOKUP(tblPointScore[[#This Row],[Name / Club]],tblMac_Div1B[[Name / Club]:[Points]],5,FALSE)),0,VLOOKUP(tblPointScore[[#This Row],[Name / Club]],tblMac_Div1B[[Name / Club]:[Points]],5,FALSE))</f>
        <v>0</v>
      </c>
      <c r="M189" s="1">
        <f>IF(ISNA(VLOOKUP(tblPointScore[[#This Row],[Name / Club]],tblMac_Div2A[[Name / Club]:[Points]],5,FALSE)),0,VLOOKUP(tblPointScore[[#This Row],[Name / Club]],tblMac_Div2A[[Name / Club]:[Points]],5,FALSE))</f>
        <v>0</v>
      </c>
      <c r="N189" s="1">
        <f>IF(ISNA(VLOOKUP(tblPointScore[[#This Row],[Name / Club]],tblMac_Div2B[[Name / Club]:[Points]],5,FALSE)),0,VLOOKUP(tblPointScore[[#This Row],[Name / Club]],tblMac_Div2B[[Name / Club]:[Points]],5,FALSE))</f>
        <v>0</v>
      </c>
      <c r="O18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89" s="1">
        <f>IF(ISNA(VLOOKUP(tblPointScore[[#This Row],[Name / Club]],tblNow_Div1A[[Name / Club]:[Points]],5,FALSE)),0,VLOOKUP(tblPointScore[[#This Row],[Name / Club]],tblNow_Div1A[[Name / Club]:[Points]],5,FALSE))</f>
        <v>0</v>
      </c>
      <c r="Q189" s="1">
        <f>IF(ISNA(VLOOKUP(tblPointScore[[#This Row],[Name / Club]],tblNow_Div1B[[Name / Club]:[Points]],5,FALSE)),0,VLOOKUP(tblPointScore[[#This Row],[Name / Club]],tblNow_Div1B[[Name / Club]:[Points]],5,FALSE))</f>
        <v>0</v>
      </c>
      <c r="R189" s="1">
        <f>IF(ISNA(VLOOKUP(tblPointScore[[#This Row],[Name / Club]],tblNow_Div2A[[Name / Club]:[Points]],5,FALSE)),0,VLOOKUP(tblPointScore[[#This Row],[Name / Club]],tblNow_Div2A[[Name / Club]:[Points]],5,FALSE))</f>
        <v>0</v>
      </c>
      <c r="S189" s="1">
        <f>IF(ISNA(VLOOKUP(tblPointScore[[#This Row],[Name / Club]],tblNow_Div2B[[Name / Club]:[Points]],5,FALSE)),0,VLOOKUP(tblPointScore[[#This Row],[Name / Club]],tblNow_Div2B[[Name / Club]:[Points]],5,FALSE))</f>
        <v>0</v>
      </c>
      <c r="T18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89" s="1">
        <f>IF(ISNA(VLOOKUP(tblPointScore[[#This Row],[Name / Club]],tblSthn_Div1[[Name / Club]:[Points]],5,FALSE)),0,VLOOKUP(tblPointScore[[#This Row],[Name / Club]],tblSthn_Div1[[Name / Club]:[Points]],5,FALSE))</f>
        <v>0</v>
      </c>
      <c r="V189" s="1">
        <f>IF(ISNA(VLOOKUP(tblPointScore[[#This Row],[Name / Club]],tblSthn_Div2[[Name / Club]:[Points]],5,FALSE)),0,VLOOKUP(tblPointScore[[#This Row],[Name / Club]],tblSthn_Div2[[Name / Club]:[Points]],5,FALSE))</f>
        <v>0</v>
      </c>
      <c r="W189" s="1">
        <f>IF(ISNA(VLOOKUP(tblPointScore[[#This Row],[Name / Club]],tblSthn_Div1[Name / Club],1,FALSE)),IF(ISNA(VLOOKUP(tblPointScore[[#This Row],[Name / Club]],tblSthn_Div2[Name / Club],1,FALSE)),0,3),3)</f>
        <v>0</v>
      </c>
      <c r="X189" s="1">
        <f>SUM(tblPointScore[[#This Row],[Glbn Div 1]:[Sth H Pts]])</f>
        <v>0</v>
      </c>
      <c r="Y18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8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89" s="38" t="str">
        <f>IF(AND(tblPointScore[[#This Row],[Div 1 Pts]]&gt;0,tblPointScore[[#This Row],[Div 2 Pts]]&gt;0),"Y","N")</f>
        <v>N</v>
      </c>
      <c r="AB189" s="35" t="str">
        <f>IF(AND(tblPointScore[[#This Row],[Mac Div 1 A]]&gt;0,tblPointScore[[#This Row],[Mac Div 1 B]]&gt;0),"Y","N")</f>
        <v>N</v>
      </c>
      <c r="AC189" s="35" t="str">
        <f>IF(AND(tblPointScore[[#This Row],[Mac Div 2 A]]&gt;0,tblPointScore[[#This Row],[Mac Div 2 B]]&gt;0),"Y","N")</f>
        <v>N</v>
      </c>
      <c r="AD189" s="35" t="str">
        <f>IF(AND(tblPointScore[[#This Row],[Now Div 1 A]]&gt;0,tblPointScore[[#This Row],[Now Div 1 B]]&gt;0),"Y","N")</f>
        <v>N</v>
      </c>
      <c r="AE189" s="35" t="str">
        <f>IF(AND(tblPointScore[[#This Row],[Now Div 2 A]]&gt;0,tblPointScore[[#This Row],[Now Div 2 B]]&gt;0),"Y","N")</f>
        <v>N</v>
      </c>
      <c r="AF18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90" spans="1:32" hidden="1">
      <c r="A190" s="1">
        <f ca="1">CELL("row", A189)-1</f>
        <v>188</v>
      </c>
      <c r="B190" s="7" t="s">
        <v>123</v>
      </c>
      <c r="C190" s="7" t="s">
        <v>682</v>
      </c>
      <c r="D190" s="4" t="str">
        <f>CONCATENATE(tblPointScore[[#This Row],[Name]]," - ",tblPointScore[[#This Row],[Club]])</f>
        <v>Burke Paul - CCC</v>
      </c>
      <c r="E190" s="1">
        <f>IF(ISNA(VLOOKUP(tblPointScore[[#This Row],[Name / Club]],tblGlbn_Div1[[Name / Club]:[Points]],5,FALSE)),0,VLOOKUP(tblPointScore[[#This Row],[Name / Club]],tblGlbn_Div1[[Name / Club]:[Points]],5,FALSE))</f>
        <v>0</v>
      </c>
      <c r="F190" s="1">
        <f>IF(ISNA(VLOOKUP(tblPointScore[[#This Row],[Name / Club]],tblGlbn_Div2[[Name / Club]:[Points]],5,FALSE)),0,VLOOKUP(tblPointScore[[#This Row],[Name / Club]],tblGlbn_Div2[[Name / Club]:[Points]],5,FALSE))</f>
        <v>0</v>
      </c>
      <c r="G190" s="1">
        <f>IF(ISNA(VLOOKUP(tblPointScore[[#This Row],[Name / Club]],tblGlbn_Div1[Name / Club],1,FALSE)),IF(ISNA(VLOOKUP(tblPointScore[[#This Row],[Name / Club]],tblGlbn_Div2[Name / Club],1,FALSE)),0,3),3)</f>
        <v>0</v>
      </c>
      <c r="H190" s="1">
        <f>IF(ISNA(VLOOKUP(tblPointScore[[#This Row],[Name / Club]],tblIll_Div1[[Name / Club]:[Points]],5,FALSE)),0,VLOOKUP(tblPointScore[[#This Row],[Name / Club]],tblIll_Div1[[Name / Club]:[Points]],5,FALSE))</f>
        <v>0</v>
      </c>
      <c r="I190" s="1">
        <f>IF(ISNA(VLOOKUP(tblPointScore[[#This Row],[Name / Club]],tblIll_Div2[[Name / Club]:[Points]],5,FALSE)),0,VLOOKUP(tblPointScore[[#This Row],[Name / Club]],tblIll_Div2[[Name / Club]:[Points]],5,FALSE))</f>
        <v>0</v>
      </c>
      <c r="J190" s="1">
        <f>IF(ISNA(VLOOKUP(tblPointScore[[#This Row],[Name / Club]],tblIll_Div1[Name / Club],1,FALSE)),IF(ISNA(VLOOKUP(tblPointScore[[#This Row],[Name / Club]],tblIll_Div2[Name / Club],1,FALSE)),0,3),3)</f>
        <v>0</v>
      </c>
      <c r="K190" s="1">
        <f>IF(ISNA(VLOOKUP(tblPointScore[[#This Row],[Name / Club]],tblMac_Div1A[[Name / Club]:[Points]],5,FALSE)),0,VLOOKUP(tblPointScore[[#This Row],[Name / Club]],tblMac_Div1A[[Name / Club]:[Points]],5,FALSE))</f>
        <v>0</v>
      </c>
      <c r="L190" s="1">
        <f>IF(ISNA(VLOOKUP(tblPointScore[[#This Row],[Name / Club]],tblMac_Div1B[[Name / Club]:[Points]],5,FALSE)),0,VLOOKUP(tblPointScore[[#This Row],[Name / Club]],tblMac_Div1B[[Name / Club]:[Points]],5,FALSE))</f>
        <v>0</v>
      </c>
      <c r="M190" s="1">
        <f>IF(ISNA(VLOOKUP(tblPointScore[[#This Row],[Name / Club]],tblMac_Div2A[[Name / Club]:[Points]],5,FALSE)),0,VLOOKUP(tblPointScore[[#This Row],[Name / Club]],tblMac_Div2A[[Name / Club]:[Points]],5,FALSE))</f>
        <v>0</v>
      </c>
      <c r="N190" s="1">
        <f>IF(ISNA(VLOOKUP(tblPointScore[[#This Row],[Name / Club]],tblMac_Div2B[[Name / Club]:[Points]],5,FALSE)),0,VLOOKUP(tblPointScore[[#This Row],[Name / Club]],tblMac_Div2B[[Name / Club]:[Points]],5,FALSE))</f>
        <v>0</v>
      </c>
      <c r="O19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90" s="1">
        <f>IF(ISNA(VLOOKUP(tblPointScore[[#This Row],[Name / Club]],tblNow_Div1A[[Name / Club]:[Points]],5,FALSE)),0,VLOOKUP(tblPointScore[[#This Row],[Name / Club]],tblNow_Div1A[[Name / Club]:[Points]],5,FALSE))</f>
        <v>0</v>
      </c>
      <c r="Q190" s="1">
        <f>IF(ISNA(VLOOKUP(tblPointScore[[#This Row],[Name / Club]],tblNow_Div1B[[Name / Club]:[Points]],5,FALSE)),0,VLOOKUP(tblPointScore[[#This Row],[Name / Club]],tblNow_Div1B[[Name / Club]:[Points]],5,FALSE))</f>
        <v>0</v>
      </c>
      <c r="R190" s="1">
        <f>IF(ISNA(VLOOKUP(tblPointScore[[#This Row],[Name / Club]],tblNow_Div2A[[Name / Club]:[Points]],5,FALSE)),0,VLOOKUP(tblPointScore[[#This Row],[Name / Club]],tblNow_Div2A[[Name / Club]:[Points]],5,FALSE))</f>
        <v>0</v>
      </c>
      <c r="S190" s="1">
        <f>IF(ISNA(VLOOKUP(tblPointScore[[#This Row],[Name / Club]],tblNow_Div2B[[Name / Club]:[Points]],5,FALSE)),0,VLOOKUP(tblPointScore[[#This Row],[Name / Club]],tblNow_Div2B[[Name / Club]:[Points]],5,FALSE))</f>
        <v>0</v>
      </c>
      <c r="T19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90" s="1">
        <f>IF(ISNA(VLOOKUP(tblPointScore[[#This Row],[Name / Club]],tblSthn_Div1[[Name / Club]:[Points]],5,FALSE)),0,VLOOKUP(tblPointScore[[#This Row],[Name / Club]],tblSthn_Div1[[Name / Club]:[Points]],5,FALSE))</f>
        <v>0</v>
      </c>
      <c r="V190" s="1">
        <f>IF(ISNA(VLOOKUP(tblPointScore[[#This Row],[Name / Club]],tblSthn_Div2[[Name / Club]:[Points]],5,FALSE)),0,VLOOKUP(tblPointScore[[#This Row],[Name / Club]],tblSthn_Div2[[Name / Club]:[Points]],5,FALSE))</f>
        <v>0</v>
      </c>
      <c r="W190" s="1">
        <f>IF(ISNA(VLOOKUP(tblPointScore[[#This Row],[Name / Club]],tblSthn_Div1[Name / Club],1,FALSE)),IF(ISNA(VLOOKUP(tblPointScore[[#This Row],[Name / Club]],tblSthn_Div2[Name / Club],1,FALSE)),0,3),3)</f>
        <v>0</v>
      </c>
      <c r="X190" s="1">
        <f>SUM(tblPointScore[[#This Row],[Glbn Div 1]:[Sth H Pts]])</f>
        <v>0</v>
      </c>
      <c r="Y19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9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90" s="38" t="str">
        <f>IF(AND(tblPointScore[[#This Row],[Div 1 Pts]]&gt;0,tblPointScore[[#This Row],[Div 2 Pts]]&gt;0),"Y","N")</f>
        <v>N</v>
      </c>
      <c r="AB190" s="35" t="str">
        <f>IF(AND(tblPointScore[[#This Row],[Mac Div 1 A]]&gt;0,tblPointScore[[#This Row],[Mac Div 1 B]]&gt;0),"Y","N")</f>
        <v>N</v>
      </c>
      <c r="AC190" s="35" t="str">
        <f>IF(AND(tblPointScore[[#This Row],[Mac Div 2 A]]&gt;0,tblPointScore[[#This Row],[Mac Div 2 B]]&gt;0),"Y","N")</f>
        <v>N</v>
      </c>
      <c r="AD190" s="35" t="str">
        <f>IF(AND(tblPointScore[[#This Row],[Now Div 1 A]]&gt;0,tblPointScore[[#This Row],[Now Div 1 B]]&gt;0),"Y","N")</f>
        <v>N</v>
      </c>
      <c r="AE190" s="35" t="str">
        <f>IF(AND(tblPointScore[[#This Row],[Now Div 2 A]]&gt;0,tblPointScore[[#This Row],[Now Div 2 B]]&gt;0),"Y","N")</f>
        <v>N</v>
      </c>
      <c r="AF19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91" spans="1:32" hidden="1">
      <c r="A191" s="1">
        <f ca="1">CELL("row", A190)-1</f>
        <v>189</v>
      </c>
      <c r="B191" s="7" t="s">
        <v>124</v>
      </c>
      <c r="C191" s="7" t="s">
        <v>685</v>
      </c>
      <c r="D191" s="4" t="str">
        <f>CONCATENATE(tblPointScore[[#This Row],[Name]]," - ",tblPointScore[[#This Row],[Club]])</f>
        <v>Burke Tony - ICC</v>
      </c>
      <c r="E191" s="1">
        <f>IF(ISNA(VLOOKUP(tblPointScore[[#This Row],[Name / Club]],tblGlbn_Div1[[Name / Club]:[Points]],5,FALSE)),0,VLOOKUP(tblPointScore[[#This Row],[Name / Club]],tblGlbn_Div1[[Name / Club]:[Points]],5,FALSE))</f>
        <v>0</v>
      </c>
      <c r="F191" s="1">
        <f>IF(ISNA(VLOOKUP(tblPointScore[[#This Row],[Name / Club]],tblGlbn_Div2[[Name / Club]:[Points]],5,FALSE)),0,VLOOKUP(tblPointScore[[#This Row],[Name / Club]],tblGlbn_Div2[[Name / Club]:[Points]],5,FALSE))</f>
        <v>0</v>
      </c>
      <c r="G191" s="1">
        <f>IF(ISNA(VLOOKUP(tblPointScore[[#This Row],[Name / Club]],tblGlbn_Div1[Name / Club],1,FALSE)),IF(ISNA(VLOOKUP(tblPointScore[[#This Row],[Name / Club]],tblGlbn_Div2[Name / Club],1,FALSE)),0,3),3)</f>
        <v>0</v>
      </c>
      <c r="H191" s="1">
        <f>IF(ISNA(VLOOKUP(tblPointScore[[#This Row],[Name / Club]],tblIll_Div1[[Name / Club]:[Points]],5,FALSE)),0,VLOOKUP(tblPointScore[[#This Row],[Name / Club]],tblIll_Div1[[Name / Club]:[Points]],5,FALSE))</f>
        <v>0</v>
      </c>
      <c r="I191" s="1">
        <f>IF(ISNA(VLOOKUP(tblPointScore[[#This Row],[Name / Club]],tblIll_Div2[[Name / Club]:[Points]],5,FALSE)),0,VLOOKUP(tblPointScore[[#This Row],[Name / Club]],tblIll_Div2[[Name / Club]:[Points]],5,FALSE))</f>
        <v>0</v>
      </c>
      <c r="J191" s="1">
        <f>IF(ISNA(VLOOKUP(tblPointScore[[#This Row],[Name / Club]],tblIll_Div1[Name / Club],1,FALSE)),IF(ISNA(VLOOKUP(tblPointScore[[#This Row],[Name / Club]],tblIll_Div2[Name / Club],1,FALSE)),0,3),3)</f>
        <v>0</v>
      </c>
      <c r="K191" s="1">
        <f>IF(ISNA(VLOOKUP(tblPointScore[[#This Row],[Name / Club]],tblMac_Div1A[[Name / Club]:[Points]],5,FALSE)),0,VLOOKUP(tblPointScore[[#This Row],[Name / Club]],tblMac_Div1A[[Name / Club]:[Points]],5,FALSE))</f>
        <v>0</v>
      </c>
      <c r="L191" s="1">
        <f>IF(ISNA(VLOOKUP(tblPointScore[[#This Row],[Name / Club]],tblMac_Div1B[[Name / Club]:[Points]],5,FALSE)),0,VLOOKUP(tblPointScore[[#This Row],[Name / Club]],tblMac_Div1B[[Name / Club]:[Points]],5,FALSE))</f>
        <v>0</v>
      </c>
      <c r="M191" s="1">
        <f>IF(ISNA(VLOOKUP(tblPointScore[[#This Row],[Name / Club]],tblMac_Div2A[[Name / Club]:[Points]],5,FALSE)),0,VLOOKUP(tblPointScore[[#This Row],[Name / Club]],tblMac_Div2A[[Name / Club]:[Points]],5,FALSE))</f>
        <v>0</v>
      </c>
      <c r="N191" s="1">
        <f>IF(ISNA(VLOOKUP(tblPointScore[[#This Row],[Name / Club]],tblMac_Div2B[[Name / Club]:[Points]],5,FALSE)),0,VLOOKUP(tblPointScore[[#This Row],[Name / Club]],tblMac_Div2B[[Name / Club]:[Points]],5,FALSE))</f>
        <v>0</v>
      </c>
      <c r="O19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91" s="1">
        <f>IF(ISNA(VLOOKUP(tblPointScore[[#This Row],[Name / Club]],tblNow_Div1A[[Name / Club]:[Points]],5,FALSE)),0,VLOOKUP(tblPointScore[[#This Row],[Name / Club]],tblNow_Div1A[[Name / Club]:[Points]],5,FALSE))</f>
        <v>0</v>
      </c>
      <c r="Q191" s="1">
        <f>IF(ISNA(VLOOKUP(tblPointScore[[#This Row],[Name / Club]],tblNow_Div1B[[Name / Club]:[Points]],5,FALSE)),0,VLOOKUP(tblPointScore[[#This Row],[Name / Club]],tblNow_Div1B[[Name / Club]:[Points]],5,FALSE))</f>
        <v>0</v>
      </c>
      <c r="R191" s="1">
        <f>IF(ISNA(VLOOKUP(tblPointScore[[#This Row],[Name / Club]],tblNow_Div2A[[Name / Club]:[Points]],5,FALSE)),0,VLOOKUP(tblPointScore[[#This Row],[Name / Club]],tblNow_Div2A[[Name / Club]:[Points]],5,FALSE))</f>
        <v>0</v>
      </c>
      <c r="S191" s="1">
        <f>IF(ISNA(VLOOKUP(tblPointScore[[#This Row],[Name / Club]],tblNow_Div2B[[Name / Club]:[Points]],5,FALSE)),0,VLOOKUP(tblPointScore[[#This Row],[Name / Club]],tblNow_Div2B[[Name / Club]:[Points]],5,FALSE))</f>
        <v>0</v>
      </c>
      <c r="T19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91" s="1">
        <f>IF(ISNA(VLOOKUP(tblPointScore[[#This Row],[Name / Club]],tblSthn_Div1[[Name / Club]:[Points]],5,FALSE)),0,VLOOKUP(tblPointScore[[#This Row],[Name / Club]],tblSthn_Div1[[Name / Club]:[Points]],5,FALSE))</f>
        <v>0</v>
      </c>
      <c r="V191" s="1">
        <f>IF(ISNA(VLOOKUP(tblPointScore[[#This Row],[Name / Club]],tblSthn_Div2[[Name / Club]:[Points]],5,FALSE)),0,VLOOKUP(tblPointScore[[#This Row],[Name / Club]],tblSthn_Div2[[Name / Club]:[Points]],5,FALSE))</f>
        <v>0</v>
      </c>
      <c r="W191" s="1">
        <f>IF(ISNA(VLOOKUP(tblPointScore[[#This Row],[Name / Club]],tblSthn_Div1[Name / Club],1,FALSE)),IF(ISNA(VLOOKUP(tblPointScore[[#This Row],[Name / Club]],tblSthn_Div2[Name / Club],1,FALSE)),0,3),3)</f>
        <v>0</v>
      </c>
      <c r="X191" s="1">
        <f>SUM(tblPointScore[[#This Row],[Glbn Div 1]:[Sth H Pts]])</f>
        <v>0</v>
      </c>
      <c r="Y19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9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91" s="38" t="str">
        <f>IF(AND(tblPointScore[[#This Row],[Div 1 Pts]]&gt;0,tblPointScore[[#This Row],[Div 2 Pts]]&gt;0),"Y","N")</f>
        <v>N</v>
      </c>
      <c r="AB191" s="35" t="str">
        <f>IF(AND(tblPointScore[[#This Row],[Mac Div 1 A]]&gt;0,tblPointScore[[#This Row],[Mac Div 1 B]]&gt;0),"Y","N")</f>
        <v>N</v>
      </c>
      <c r="AC191" s="35" t="str">
        <f>IF(AND(tblPointScore[[#This Row],[Mac Div 2 A]]&gt;0,tblPointScore[[#This Row],[Mac Div 2 B]]&gt;0),"Y","N")</f>
        <v>N</v>
      </c>
      <c r="AD191" s="35" t="str">
        <f>IF(AND(tblPointScore[[#This Row],[Now Div 1 A]]&gt;0,tblPointScore[[#This Row],[Now Div 1 B]]&gt;0),"Y","N")</f>
        <v>N</v>
      </c>
      <c r="AE191" s="35" t="str">
        <f>IF(AND(tblPointScore[[#This Row],[Now Div 2 A]]&gt;0,tblPointScore[[#This Row],[Now Div 2 B]]&gt;0),"Y","N")</f>
        <v>N</v>
      </c>
      <c r="AF19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92" spans="1:32" hidden="1">
      <c r="A192" s="20">
        <f ca="1">CELL("row", A191)-1</f>
        <v>190</v>
      </c>
      <c r="B192" s="43" t="s">
        <v>631</v>
      </c>
      <c r="C192" s="43" t="s">
        <v>683</v>
      </c>
      <c r="D192" s="22" t="str">
        <f>CONCATENATE(tblPointScore[[#This Row],[Name]]," - ",tblPointScore[[#This Row],[Club]])</f>
        <v>Burrows Andrew - SHCC</v>
      </c>
      <c r="E192" s="23">
        <f>IF(ISNA(VLOOKUP(tblPointScore[[#This Row],[Name / Club]],tblGlbn_Div1[[Name / Club]:[Points]],5,FALSE)),0,VLOOKUP(tblPointScore[[#This Row],[Name / Club]],tblGlbn_Div1[[Name / Club]:[Points]],5,FALSE))</f>
        <v>0</v>
      </c>
      <c r="F192" s="23">
        <f>IF(ISNA(VLOOKUP(tblPointScore[[#This Row],[Name / Club]],tblGlbn_Div2[[Name / Club]:[Points]],5,FALSE)),0,VLOOKUP(tblPointScore[[#This Row],[Name / Club]],tblGlbn_Div2[[Name / Club]:[Points]],5,FALSE))</f>
        <v>0</v>
      </c>
      <c r="G192" s="23">
        <f>IF(ISNA(VLOOKUP(tblPointScore[[#This Row],[Name / Club]],tblGlbn_Div1[Name / Club],1,FALSE)),IF(ISNA(VLOOKUP(tblPointScore[[#This Row],[Name / Club]],tblGlbn_Div2[Name / Club],1,FALSE)),0,3),3)</f>
        <v>0</v>
      </c>
      <c r="H192" s="23">
        <f>IF(ISNA(VLOOKUP(tblPointScore[[#This Row],[Name / Club]],tblIll_Div1[[Name / Club]:[Points]],5,FALSE)),0,VLOOKUP(tblPointScore[[#This Row],[Name / Club]],tblIll_Div1[[Name / Club]:[Points]],5,FALSE))</f>
        <v>0</v>
      </c>
      <c r="I192" s="23">
        <f>IF(ISNA(VLOOKUP(tblPointScore[[#This Row],[Name / Club]],tblIll_Div2[[Name / Club]:[Points]],5,FALSE)),0,VLOOKUP(tblPointScore[[#This Row],[Name / Club]],tblIll_Div2[[Name / Club]:[Points]],5,FALSE))</f>
        <v>0</v>
      </c>
      <c r="J192" s="23">
        <f>IF(ISNA(VLOOKUP(tblPointScore[[#This Row],[Name / Club]],tblIll_Div1[Name / Club],1,FALSE)),IF(ISNA(VLOOKUP(tblPointScore[[#This Row],[Name / Club]],tblIll_Div2[Name / Club],1,FALSE)),0,3),3)</f>
        <v>0</v>
      </c>
      <c r="K192" s="23">
        <f>IF(ISNA(VLOOKUP(tblPointScore[[#This Row],[Name / Club]],tblMac_Div1A[[Name / Club]:[Points]],5,FALSE)),0,VLOOKUP(tblPointScore[[#This Row],[Name / Club]],tblMac_Div1A[[Name / Club]:[Points]],5,FALSE))</f>
        <v>0</v>
      </c>
      <c r="L192" s="23">
        <f>IF(ISNA(VLOOKUP(tblPointScore[[#This Row],[Name / Club]],tblMac_Div1B[[Name / Club]:[Points]],5,FALSE)),0,VLOOKUP(tblPointScore[[#This Row],[Name / Club]],tblMac_Div1B[[Name / Club]:[Points]],5,FALSE))</f>
        <v>0</v>
      </c>
      <c r="M192" s="23">
        <f>IF(ISNA(VLOOKUP(tblPointScore[[#This Row],[Name / Club]],tblMac_Div2A[[Name / Club]:[Points]],5,FALSE)),0,VLOOKUP(tblPointScore[[#This Row],[Name / Club]],tblMac_Div2A[[Name / Club]:[Points]],5,FALSE))</f>
        <v>0</v>
      </c>
      <c r="N192" s="23">
        <f>IF(ISNA(VLOOKUP(tblPointScore[[#This Row],[Name / Club]],tblMac_Div2B[[Name / Club]:[Points]],5,FALSE)),0,VLOOKUP(tblPointScore[[#This Row],[Name / Club]],tblMac_Div2B[[Name / Club]:[Points]],5,FALSE))</f>
        <v>0</v>
      </c>
      <c r="O192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92" s="23">
        <f>IF(ISNA(VLOOKUP(tblPointScore[[#This Row],[Name / Club]],tblNow_Div1A[[Name / Club]:[Points]],5,FALSE)),0,VLOOKUP(tblPointScore[[#This Row],[Name / Club]],tblNow_Div1A[[Name / Club]:[Points]],5,FALSE))</f>
        <v>0</v>
      </c>
      <c r="Q192" s="23">
        <f>IF(ISNA(VLOOKUP(tblPointScore[[#This Row],[Name / Club]],tblNow_Div1B[[Name / Club]:[Points]],5,FALSE)),0,VLOOKUP(tblPointScore[[#This Row],[Name / Club]],tblNow_Div1B[[Name / Club]:[Points]],5,FALSE))</f>
        <v>0</v>
      </c>
      <c r="R192" s="23">
        <f>IF(ISNA(VLOOKUP(tblPointScore[[#This Row],[Name / Club]],tblNow_Div2A[[Name / Club]:[Points]],5,FALSE)),0,VLOOKUP(tblPointScore[[#This Row],[Name / Club]],tblNow_Div2A[[Name / Club]:[Points]],5,FALSE))</f>
        <v>0</v>
      </c>
      <c r="S192" s="23">
        <f>IF(ISNA(VLOOKUP(tblPointScore[[#This Row],[Name / Club]],tblNow_Div2B[[Name / Club]:[Points]],5,FALSE)),0,VLOOKUP(tblPointScore[[#This Row],[Name / Club]],tblNow_Div2B[[Name / Club]:[Points]],5,FALSE))</f>
        <v>0</v>
      </c>
      <c r="T192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92" s="23">
        <f>IF(ISNA(VLOOKUP(tblPointScore[[#This Row],[Name / Club]],tblSthn_Div1[[Name / Club]:[Points]],5,FALSE)),0,VLOOKUP(tblPointScore[[#This Row],[Name / Club]],tblSthn_Div1[[Name / Club]:[Points]],5,FALSE))</f>
        <v>0</v>
      </c>
      <c r="V192" s="23">
        <f>IF(ISNA(VLOOKUP(tblPointScore[[#This Row],[Name / Club]],tblSthn_Div2[[Name / Club]:[Points]],5,FALSE)),0,VLOOKUP(tblPointScore[[#This Row],[Name / Club]],tblSthn_Div2[[Name / Club]:[Points]],5,FALSE))</f>
        <v>0</v>
      </c>
      <c r="W192" s="23">
        <f>IF(ISNA(VLOOKUP(tblPointScore[[#This Row],[Name / Club]],tblSthn_Div1[Name / Club],1,FALSE)),IF(ISNA(VLOOKUP(tblPointScore[[#This Row],[Name / Club]],tblSthn_Div2[Name / Club],1,FALSE)),0,3),3)</f>
        <v>0</v>
      </c>
      <c r="X192" s="23">
        <f>SUM(tblPointScore[[#This Row],[Glbn Div 1]:[Sth H Pts]])</f>
        <v>0</v>
      </c>
      <c r="Y192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92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92" s="44" t="str">
        <f>IF(AND(tblPointScore[[#This Row],[Div 1 Pts]]&gt;0,tblPointScore[[#This Row],[Div 2 Pts]]&gt;0),"Y","N")</f>
        <v>N</v>
      </c>
      <c r="AB192" s="45" t="str">
        <f>IF(AND(tblPointScore[[#This Row],[Mac Div 1 A]]&gt;0,tblPointScore[[#This Row],[Mac Div 1 B]]&gt;0),"Y","N")</f>
        <v>N</v>
      </c>
      <c r="AC192" s="45" t="str">
        <f>IF(AND(tblPointScore[[#This Row],[Mac Div 2 A]]&gt;0,tblPointScore[[#This Row],[Mac Div 2 B]]&gt;0),"Y","N")</f>
        <v>N</v>
      </c>
      <c r="AD192" s="45" t="str">
        <f>IF(AND(tblPointScore[[#This Row],[Now Div 1 A]]&gt;0,tblPointScore[[#This Row],[Now Div 1 B]]&gt;0),"Y","N")</f>
        <v>N</v>
      </c>
      <c r="AE192" s="45" t="str">
        <f>IF(AND(tblPointScore[[#This Row],[Now Div 2 A]]&gt;0,tblPointScore[[#This Row],[Now Div 2 B]]&gt;0),"Y","N")</f>
        <v>N</v>
      </c>
      <c r="AF192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93" spans="1:32" hidden="1">
      <c r="A193" s="1">
        <f ca="1">CELL("row", A192)-1</f>
        <v>191</v>
      </c>
      <c r="B193" s="7" t="s">
        <v>419</v>
      </c>
      <c r="C193" s="7" t="s">
        <v>682</v>
      </c>
      <c r="D193" s="4" t="str">
        <f>CONCATENATE(tblPointScore[[#This Row],[Name]]," - ",tblPointScore[[#This Row],[Club]])</f>
        <v>Bush Matt - CCC</v>
      </c>
      <c r="E193" s="1">
        <f>IF(ISNA(VLOOKUP(tblPointScore[[#This Row],[Name / Club]],tblGlbn_Div1[[Name / Club]:[Points]],5,FALSE)),0,VLOOKUP(tblPointScore[[#This Row],[Name / Club]],tblGlbn_Div1[[Name / Club]:[Points]],5,FALSE))</f>
        <v>0</v>
      </c>
      <c r="F193" s="9">
        <f>IF(ISNA(VLOOKUP(tblPointScore[[#This Row],[Name / Club]],tblGlbn_Div2[[Name / Club]:[Points]],5,FALSE)),0,VLOOKUP(tblPointScore[[#This Row],[Name / Club]],tblGlbn_Div2[[Name / Club]:[Points]],5,FALSE))</f>
        <v>0</v>
      </c>
      <c r="G193" s="9">
        <f>IF(ISNA(VLOOKUP(tblPointScore[[#This Row],[Name / Club]],tblGlbn_Div1[Name / Club],1,FALSE)),IF(ISNA(VLOOKUP(tblPointScore[[#This Row],[Name / Club]],tblGlbn_Div2[Name / Club],1,FALSE)),0,3),3)</f>
        <v>0</v>
      </c>
      <c r="H193" s="1">
        <f>IF(ISNA(VLOOKUP(tblPointScore[[#This Row],[Name / Club]],tblIll_Div1[[Name / Club]:[Points]],5,FALSE)),0,VLOOKUP(tblPointScore[[#This Row],[Name / Club]],tblIll_Div1[[Name / Club]:[Points]],5,FALSE))</f>
        <v>0</v>
      </c>
      <c r="I193" s="1">
        <f>IF(ISNA(VLOOKUP(tblPointScore[[#This Row],[Name / Club]],tblIll_Div2[[Name / Club]:[Points]],5,FALSE)),0,VLOOKUP(tblPointScore[[#This Row],[Name / Club]],tblIll_Div2[[Name / Club]:[Points]],5,FALSE))</f>
        <v>0</v>
      </c>
      <c r="J193" s="1">
        <f>IF(ISNA(VLOOKUP(tblPointScore[[#This Row],[Name / Club]],tblIll_Div1[Name / Club],1,FALSE)),IF(ISNA(VLOOKUP(tblPointScore[[#This Row],[Name / Club]],tblIll_Div2[Name / Club],1,FALSE)),0,3),3)</f>
        <v>0</v>
      </c>
      <c r="K193" s="1">
        <f>IF(ISNA(VLOOKUP(tblPointScore[[#This Row],[Name / Club]],tblMac_Div1A[[Name / Club]:[Points]],5,FALSE)),0,VLOOKUP(tblPointScore[[#This Row],[Name / Club]],tblMac_Div1A[[Name / Club]:[Points]],5,FALSE))</f>
        <v>0</v>
      </c>
      <c r="L193" s="1">
        <f>IF(ISNA(VLOOKUP(tblPointScore[[#This Row],[Name / Club]],tblMac_Div1B[[Name / Club]:[Points]],5,FALSE)),0,VLOOKUP(tblPointScore[[#This Row],[Name / Club]],tblMac_Div1B[[Name / Club]:[Points]],5,FALSE))</f>
        <v>0</v>
      </c>
      <c r="M193" s="1">
        <f>IF(ISNA(VLOOKUP(tblPointScore[[#This Row],[Name / Club]],tblMac_Div2A[[Name / Club]:[Points]],5,FALSE)),0,VLOOKUP(tblPointScore[[#This Row],[Name / Club]],tblMac_Div2A[[Name / Club]:[Points]],5,FALSE))</f>
        <v>0</v>
      </c>
      <c r="N193" s="1">
        <f>IF(ISNA(VLOOKUP(tblPointScore[[#This Row],[Name / Club]],tblMac_Div2B[[Name / Club]:[Points]],5,FALSE)),0,VLOOKUP(tblPointScore[[#This Row],[Name / Club]],tblMac_Div2B[[Name / Club]:[Points]],5,FALSE))</f>
        <v>0</v>
      </c>
      <c r="O19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93" s="1">
        <f>IF(ISNA(VLOOKUP(tblPointScore[[#This Row],[Name / Club]],tblNow_Div1A[[Name / Club]:[Points]],5,FALSE)),0,VLOOKUP(tblPointScore[[#This Row],[Name / Club]],tblNow_Div1A[[Name / Club]:[Points]],5,FALSE))</f>
        <v>0</v>
      </c>
      <c r="Q193" s="1">
        <f>IF(ISNA(VLOOKUP(tblPointScore[[#This Row],[Name / Club]],tblNow_Div1B[[Name / Club]:[Points]],5,FALSE)),0,VLOOKUP(tblPointScore[[#This Row],[Name / Club]],tblNow_Div1B[[Name / Club]:[Points]],5,FALSE))</f>
        <v>0</v>
      </c>
      <c r="R193" s="1">
        <f>IF(ISNA(VLOOKUP(tblPointScore[[#This Row],[Name / Club]],tblNow_Div2A[[Name / Club]:[Points]],5,FALSE)),0,VLOOKUP(tblPointScore[[#This Row],[Name / Club]],tblNow_Div2A[[Name / Club]:[Points]],5,FALSE))</f>
        <v>0</v>
      </c>
      <c r="S193" s="1">
        <f>IF(ISNA(VLOOKUP(tblPointScore[[#This Row],[Name / Club]],tblNow_Div2B[[Name / Club]:[Points]],5,FALSE)),0,VLOOKUP(tblPointScore[[#This Row],[Name / Club]],tblNow_Div2B[[Name / Club]:[Points]],5,FALSE))</f>
        <v>0</v>
      </c>
      <c r="T19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93" s="1">
        <f>IF(ISNA(VLOOKUP(tblPointScore[[#This Row],[Name / Club]],tblSthn_Div1[[Name / Club]:[Points]],5,FALSE)),0,VLOOKUP(tblPointScore[[#This Row],[Name / Club]],tblSthn_Div1[[Name / Club]:[Points]],5,FALSE))</f>
        <v>0</v>
      </c>
      <c r="V193" s="1">
        <f>IF(ISNA(VLOOKUP(tblPointScore[[#This Row],[Name / Club]],tblSthn_Div2[[Name / Club]:[Points]],5,FALSE)),0,VLOOKUP(tblPointScore[[#This Row],[Name / Club]],tblSthn_Div2[[Name / Club]:[Points]],5,FALSE))</f>
        <v>0</v>
      </c>
      <c r="W193" s="1">
        <f>IF(ISNA(VLOOKUP(tblPointScore[[#This Row],[Name / Club]],tblSthn_Div1[Name / Club],1,FALSE)),IF(ISNA(VLOOKUP(tblPointScore[[#This Row],[Name / Club]],tblSthn_Div2[Name / Club],1,FALSE)),0,3),3)</f>
        <v>0</v>
      </c>
      <c r="X193" s="9">
        <f>SUM(tblPointScore[[#This Row],[Glbn Div 1]:[Sth H Pts]])</f>
        <v>0</v>
      </c>
      <c r="Y19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9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93" s="38" t="str">
        <f>IF(AND(tblPointScore[[#This Row],[Div 1 Pts]]&gt;0,tblPointScore[[#This Row],[Div 2 Pts]]&gt;0),"Y","N")</f>
        <v>N</v>
      </c>
      <c r="AB193" s="35" t="str">
        <f>IF(AND(tblPointScore[[#This Row],[Mac Div 1 A]]&gt;0,tblPointScore[[#This Row],[Mac Div 1 B]]&gt;0),"Y","N")</f>
        <v>N</v>
      </c>
      <c r="AC193" s="35" t="str">
        <f>IF(AND(tblPointScore[[#This Row],[Mac Div 2 A]]&gt;0,tblPointScore[[#This Row],[Mac Div 2 B]]&gt;0),"Y","N")</f>
        <v>N</v>
      </c>
      <c r="AD193" s="35" t="str">
        <f>IF(AND(tblPointScore[[#This Row],[Now Div 1 A]]&gt;0,tblPointScore[[#This Row],[Now Div 1 B]]&gt;0),"Y","N")</f>
        <v>N</v>
      </c>
      <c r="AE193" s="35" t="str">
        <f>IF(AND(tblPointScore[[#This Row],[Now Div 2 A]]&gt;0,tblPointScore[[#This Row],[Now Div 2 B]]&gt;0),"Y","N")</f>
        <v>N</v>
      </c>
      <c r="AF19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94" spans="1:32" hidden="1">
      <c r="A194" s="1">
        <f ca="1">CELL("row", A193)-1</f>
        <v>192</v>
      </c>
      <c r="B194" s="7" t="s">
        <v>125</v>
      </c>
      <c r="C194" s="7" t="s">
        <v>681</v>
      </c>
      <c r="D194" s="4" t="str">
        <f>CONCATENATE(tblPointScore[[#This Row],[Name]]," - ",tblPointScore[[#This Row],[Club]])</f>
        <v>Bushell Chris  - GCC</v>
      </c>
      <c r="E194" s="1">
        <f>IF(ISNA(VLOOKUP(tblPointScore[[#This Row],[Name / Club]],tblGlbn_Div1[[Name / Club]:[Points]],5,FALSE)),0,VLOOKUP(tblPointScore[[#This Row],[Name / Club]],tblGlbn_Div1[[Name / Club]:[Points]],5,FALSE))</f>
        <v>0</v>
      </c>
      <c r="F194" s="1">
        <f>IF(ISNA(VLOOKUP(tblPointScore[[#This Row],[Name / Club]],tblGlbn_Div2[[Name / Club]:[Points]],5,FALSE)),0,VLOOKUP(tblPointScore[[#This Row],[Name / Club]],tblGlbn_Div2[[Name / Club]:[Points]],5,FALSE))</f>
        <v>0</v>
      </c>
      <c r="G194" s="1">
        <f>IF(ISNA(VLOOKUP(tblPointScore[[#This Row],[Name / Club]],tblGlbn_Div1[Name / Club],1,FALSE)),IF(ISNA(VLOOKUP(tblPointScore[[#This Row],[Name / Club]],tblGlbn_Div2[Name / Club],1,FALSE)),0,3),3)</f>
        <v>0</v>
      </c>
      <c r="H194" s="1">
        <f>IF(ISNA(VLOOKUP(tblPointScore[[#This Row],[Name / Club]],tblIll_Div1[[Name / Club]:[Points]],5,FALSE)),0,VLOOKUP(tblPointScore[[#This Row],[Name / Club]],tblIll_Div1[[Name / Club]:[Points]],5,FALSE))</f>
        <v>0</v>
      </c>
      <c r="I194" s="1">
        <f>IF(ISNA(VLOOKUP(tblPointScore[[#This Row],[Name / Club]],tblIll_Div2[[Name / Club]:[Points]],5,FALSE)),0,VLOOKUP(tblPointScore[[#This Row],[Name / Club]],tblIll_Div2[[Name / Club]:[Points]],5,FALSE))</f>
        <v>0</v>
      </c>
      <c r="J194" s="1">
        <f>IF(ISNA(VLOOKUP(tblPointScore[[#This Row],[Name / Club]],tblIll_Div1[Name / Club],1,FALSE)),IF(ISNA(VLOOKUP(tblPointScore[[#This Row],[Name / Club]],tblIll_Div2[Name / Club],1,FALSE)),0,3),3)</f>
        <v>0</v>
      </c>
      <c r="K194" s="1">
        <f>IF(ISNA(VLOOKUP(tblPointScore[[#This Row],[Name / Club]],tblMac_Div1A[[Name / Club]:[Points]],5,FALSE)),0,VLOOKUP(tblPointScore[[#This Row],[Name / Club]],tblMac_Div1A[[Name / Club]:[Points]],5,FALSE))</f>
        <v>0</v>
      </c>
      <c r="L194" s="1">
        <f>IF(ISNA(VLOOKUP(tblPointScore[[#This Row],[Name / Club]],tblMac_Div1B[[Name / Club]:[Points]],5,FALSE)),0,VLOOKUP(tblPointScore[[#This Row],[Name / Club]],tblMac_Div1B[[Name / Club]:[Points]],5,FALSE))</f>
        <v>0</v>
      </c>
      <c r="M194" s="1">
        <f>IF(ISNA(VLOOKUP(tblPointScore[[#This Row],[Name / Club]],tblMac_Div2A[[Name / Club]:[Points]],5,FALSE)),0,VLOOKUP(tblPointScore[[#This Row],[Name / Club]],tblMac_Div2A[[Name / Club]:[Points]],5,FALSE))</f>
        <v>0</v>
      </c>
      <c r="N194" s="1">
        <f>IF(ISNA(VLOOKUP(tblPointScore[[#This Row],[Name / Club]],tblMac_Div2B[[Name / Club]:[Points]],5,FALSE)),0,VLOOKUP(tblPointScore[[#This Row],[Name / Club]],tblMac_Div2B[[Name / Club]:[Points]],5,FALSE))</f>
        <v>0</v>
      </c>
      <c r="O19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94" s="1">
        <f>IF(ISNA(VLOOKUP(tblPointScore[[#This Row],[Name / Club]],tblNow_Div1A[[Name / Club]:[Points]],5,FALSE)),0,VLOOKUP(tblPointScore[[#This Row],[Name / Club]],tblNow_Div1A[[Name / Club]:[Points]],5,FALSE))</f>
        <v>0</v>
      </c>
      <c r="Q194" s="1">
        <f>IF(ISNA(VLOOKUP(tblPointScore[[#This Row],[Name / Club]],tblNow_Div1B[[Name / Club]:[Points]],5,FALSE)),0,VLOOKUP(tblPointScore[[#This Row],[Name / Club]],tblNow_Div1B[[Name / Club]:[Points]],5,FALSE))</f>
        <v>0</v>
      </c>
      <c r="R194" s="1">
        <f>IF(ISNA(VLOOKUP(tblPointScore[[#This Row],[Name / Club]],tblNow_Div2A[[Name / Club]:[Points]],5,FALSE)),0,VLOOKUP(tblPointScore[[#This Row],[Name / Club]],tblNow_Div2A[[Name / Club]:[Points]],5,FALSE))</f>
        <v>0</v>
      </c>
      <c r="S194" s="1">
        <f>IF(ISNA(VLOOKUP(tblPointScore[[#This Row],[Name / Club]],tblNow_Div2B[[Name / Club]:[Points]],5,FALSE)),0,VLOOKUP(tblPointScore[[#This Row],[Name / Club]],tblNow_Div2B[[Name / Club]:[Points]],5,FALSE))</f>
        <v>0</v>
      </c>
      <c r="T19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94" s="1">
        <f>IF(ISNA(VLOOKUP(tblPointScore[[#This Row],[Name / Club]],tblSthn_Div1[[Name / Club]:[Points]],5,FALSE)),0,VLOOKUP(tblPointScore[[#This Row],[Name / Club]],tblSthn_Div1[[Name / Club]:[Points]],5,FALSE))</f>
        <v>0</v>
      </c>
      <c r="V194" s="1">
        <f>IF(ISNA(VLOOKUP(tblPointScore[[#This Row],[Name / Club]],tblSthn_Div2[[Name / Club]:[Points]],5,FALSE)),0,VLOOKUP(tblPointScore[[#This Row],[Name / Club]],tblSthn_Div2[[Name / Club]:[Points]],5,FALSE))</f>
        <v>0</v>
      </c>
      <c r="W194" s="1">
        <f>IF(ISNA(VLOOKUP(tblPointScore[[#This Row],[Name / Club]],tblSthn_Div1[Name / Club],1,FALSE)),IF(ISNA(VLOOKUP(tblPointScore[[#This Row],[Name / Club]],tblSthn_Div2[Name / Club],1,FALSE)),0,3),3)</f>
        <v>0</v>
      </c>
      <c r="X194" s="1">
        <f>SUM(tblPointScore[[#This Row],[Glbn Div 1]:[Sth H Pts]])</f>
        <v>0</v>
      </c>
      <c r="Y19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9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94" s="38" t="str">
        <f>IF(AND(tblPointScore[[#This Row],[Div 1 Pts]]&gt;0,tblPointScore[[#This Row],[Div 2 Pts]]&gt;0),"Y","N")</f>
        <v>N</v>
      </c>
      <c r="AB194" s="35" t="str">
        <f>IF(AND(tblPointScore[[#This Row],[Mac Div 1 A]]&gt;0,tblPointScore[[#This Row],[Mac Div 1 B]]&gt;0),"Y","N")</f>
        <v>N</v>
      </c>
      <c r="AC194" s="35" t="str">
        <f>IF(AND(tblPointScore[[#This Row],[Mac Div 2 A]]&gt;0,tblPointScore[[#This Row],[Mac Div 2 B]]&gt;0),"Y","N")</f>
        <v>N</v>
      </c>
      <c r="AD194" s="35" t="str">
        <f>IF(AND(tblPointScore[[#This Row],[Now Div 1 A]]&gt;0,tblPointScore[[#This Row],[Now Div 1 B]]&gt;0),"Y","N")</f>
        <v>N</v>
      </c>
      <c r="AE194" s="35" t="str">
        <f>IF(AND(tblPointScore[[#This Row],[Now Div 2 A]]&gt;0,tblPointScore[[#This Row],[Now Div 2 B]]&gt;0),"Y","N")</f>
        <v>N</v>
      </c>
      <c r="AF19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95" spans="1:32" hidden="1">
      <c r="A195" s="1">
        <f ca="1">CELL("row", A194)-1</f>
        <v>193</v>
      </c>
      <c r="B195" s="7" t="s">
        <v>126</v>
      </c>
      <c r="C195" s="7" t="s">
        <v>685</v>
      </c>
      <c r="D195" s="4" t="str">
        <f>CONCATENATE(tblPointScore[[#This Row],[Name]]," - ",tblPointScore[[#This Row],[Club]])</f>
        <v>Cace Sue - ICC</v>
      </c>
      <c r="E195" s="1">
        <f>IF(ISNA(VLOOKUP(tblPointScore[[#This Row],[Name / Club]],tblGlbn_Div1[[Name / Club]:[Points]],5,FALSE)),0,VLOOKUP(tblPointScore[[#This Row],[Name / Club]],tblGlbn_Div1[[Name / Club]:[Points]],5,FALSE))</f>
        <v>0</v>
      </c>
      <c r="F195" s="1">
        <f>IF(ISNA(VLOOKUP(tblPointScore[[#This Row],[Name / Club]],tblGlbn_Div2[[Name / Club]:[Points]],5,FALSE)),0,VLOOKUP(tblPointScore[[#This Row],[Name / Club]],tblGlbn_Div2[[Name / Club]:[Points]],5,FALSE))</f>
        <v>0</v>
      </c>
      <c r="G195" s="1">
        <f>IF(ISNA(VLOOKUP(tblPointScore[[#This Row],[Name / Club]],tblGlbn_Div1[Name / Club],1,FALSE)),IF(ISNA(VLOOKUP(tblPointScore[[#This Row],[Name / Club]],tblGlbn_Div2[Name / Club],1,FALSE)),0,3),3)</f>
        <v>0</v>
      </c>
      <c r="H195" s="1">
        <f>IF(ISNA(VLOOKUP(tblPointScore[[#This Row],[Name / Club]],tblIll_Div1[[Name / Club]:[Points]],5,FALSE)),0,VLOOKUP(tblPointScore[[#This Row],[Name / Club]],tblIll_Div1[[Name / Club]:[Points]],5,FALSE))</f>
        <v>0</v>
      </c>
      <c r="I195" s="1">
        <f>IF(ISNA(VLOOKUP(tblPointScore[[#This Row],[Name / Club]],tblIll_Div2[[Name / Club]:[Points]],5,FALSE)),0,VLOOKUP(tblPointScore[[#This Row],[Name / Club]],tblIll_Div2[[Name / Club]:[Points]],5,FALSE))</f>
        <v>0</v>
      </c>
      <c r="J195" s="1">
        <f>IF(ISNA(VLOOKUP(tblPointScore[[#This Row],[Name / Club]],tblIll_Div1[Name / Club],1,FALSE)),IF(ISNA(VLOOKUP(tblPointScore[[#This Row],[Name / Club]],tblIll_Div2[Name / Club],1,FALSE)),0,3),3)</f>
        <v>0</v>
      </c>
      <c r="K195" s="1">
        <f>IF(ISNA(VLOOKUP(tblPointScore[[#This Row],[Name / Club]],tblMac_Div1A[[Name / Club]:[Points]],5,FALSE)),0,VLOOKUP(tblPointScore[[#This Row],[Name / Club]],tblMac_Div1A[[Name / Club]:[Points]],5,FALSE))</f>
        <v>0</v>
      </c>
      <c r="L195" s="1">
        <f>IF(ISNA(VLOOKUP(tblPointScore[[#This Row],[Name / Club]],tblMac_Div1B[[Name / Club]:[Points]],5,FALSE)),0,VLOOKUP(tblPointScore[[#This Row],[Name / Club]],tblMac_Div1B[[Name / Club]:[Points]],5,FALSE))</f>
        <v>0</v>
      </c>
      <c r="M195" s="1">
        <f>IF(ISNA(VLOOKUP(tblPointScore[[#This Row],[Name / Club]],tblMac_Div2A[[Name / Club]:[Points]],5,FALSE)),0,VLOOKUP(tblPointScore[[#This Row],[Name / Club]],tblMac_Div2A[[Name / Club]:[Points]],5,FALSE))</f>
        <v>0</v>
      </c>
      <c r="N195" s="1">
        <f>IF(ISNA(VLOOKUP(tblPointScore[[#This Row],[Name / Club]],tblMac_Div2B[[Name / Club]:[Points]],5,FALSE)),0,VLOOKUP(tblPointScore[[#This Row],[Name / Club]],tblMac_Div2B[[Name / Club]:[Points]],5,FALSE))</f>
        <v>0</v>
      </c>
      <c r="O19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95" s="1">
        <f>IF(ISNA(VLOOKUP(tblPointScore[[#This Row],[Name / Club]],tblNow_Div1A[[Name / Club]:[Points]],5,FALSE)),0,VLOOKUP(tblPointScore[[#This Row],[Name / Club]],tblNow_Div1A[[Name / Club]:[Points]],5,FALSE))</f>
        <v>0</v>
      </c>
      <c r="Q195" s="1">
        <f>IF(ISNA(VLOOKUP(tblPointScore[[#This Row],[Name / Club]],tblNow_Div1B[[Name / Club]:[Points]],5,FALSE)),0,VLOOKUP(tblPointScore[[#This Row],[Name / Club]],tblNow_Div1B[[Name / Club]:[Points]],5,FALSE))</f>
        <v>0</v>
      </c>
      <c r="R195" s="1">
        <f>IF(ISNA(VLOOKUP(tblPointScore[[#This Row],[Name / Club]],tblNow_Div2A[[Name / Club]:[Points]],5,FALSE)),0,VLOOKUP(tblPointScore[[#This Row],[Name / Club]],tblNow_Div2A[[Name / Club]:[Points]],5,FALSE))</f>
        <v>0</v>
      </c>
      <c r="S195" s="1">
        <f>IF(ISNA(VLOOKUP(tblPointScore[[#This Row],[Name / Club]],tblNow_Div2B[[Name / Club]:[Points]],5,FALSE)),0,VLOOKUP(tblPointScore[[#This Row],[Name / Club]],tblNow_Div2B[[Name / Club]:[Points]],5,FALSE))</f>
        <v>0</v>
      </c>
      <c r="T19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95" s="1">
        <f>IF(ISNA(VLOOKUP(tblPointScore[[#This Row],[Name / Club]],tblSthn_Div1[[Name / Club]:[Points]],5,FALSE)),0,VLOOKUP(tblPointScore[[#This Row],[Name / Club]],tblSthn_Div1[[Name / Club]:[Points]],5,FALSE))</f>
        <v>0</v>
      </c>
      <c r="V195" s="1">
        <f>IF(ISNA(VLOOKUP(tblPointScore[[#This Row],[Name / Club]],tblSthn_Div2[[Name / Club]:[Points]],5,FALSE)),0,VLOOKUP(tblPointScore[[#This Row],[Name / Club]],tblSthn_Div2[[Name / Club]:[Points]],5,FALSE))</f>
        <v>0</v>
      </c>
      <c r="W195" s="1">
        <f>IF(ISNA(VLOOKUP(tblPointScore[[#This Row],[Name / Club]],tblSthn_Div1[Name / Club],1,FALSE)),IF(ISNA(VLOOKUP(tblPointScore[[#This Row],[Name / Club]],tblSthn_Div2[Name / Club],1,FALSE)),0,3),3)</f>
        <v>0</v>
      </c>
      <c r="X195" s="1">
        <f>SUM(tblPointScore[[#This Row],[Glbn Div 1]:[Sth H Pts]])</f>
        <v>0</v>
      </c>
      <c r="Y19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9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95" s="38" t="str">
        <f>IF(AND(tblPointScore[[#This Row],[Div 1 Pts]]&gt;0,tblPointScore[[#This Row],[Div 2 Pts]]&gt;0),"Y","N")</f>
        <v>N</v>
      </c>
      <c r="AB195" s="35" t="str">
        <f>IF(AND(tblPointScore[[#This Row],[Mac Div 1 A]]&gt;0,tblPointScore[[#This Row],[Mac Div 1 B]]&gt;0),"Y","N")</f>
        <v>N</v>
      </c>
      <c r="AC195" s="35" t="str">
        <f>IF(AND(tblPointScore[[#This Row],[Mac Div 2 A]]&gt;0,tblPointScore[[#This Row],[Mac Div 2 B]]&gt;0),"Y","N")</f>
        <v>N</v>
      </c>
      <c r="AD195" s="35" t="str">
        <f>IF(AND(tblPointScore[[#This Row],[Now Div 1 A]]&gt;0,tblPointScore[[#This Row],[Now Div 1 B]]&gt;0),"Y","N")</f>
        <v>N</v>
      </c>
      <c r="AE195" s="35" t="str">
        <f>IF(AND(tblPointScore[[#This Row],[Now Div 2 A]]&gt;0,tblPointScore[[#This Row],[Now Div 2 B]]&gt;0),"Y","N")</f>
        <v>N</v>
      </c>
      <c r="AF19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96" spans="1:32" hidden="1">
      <c r="A196" s="1">
        <f ca="1">CELL("row", A195)-1</f>
        <v>194</v>
      </c>
      <c r="B196" s="43" t="s">
        <v>602</v>
      </c>
      <c r="C196" s="43" t="s">
        <v>681</v>
      </c>
      <c r="D196" s="4" t="str">
        <f>CONCATENATE(tblPointScore[[#This Row],[Name]]," - ",tblPointScore[[#This Row],[Club]])</f>
        <v>Cady Brian - GCC</v>
      </c>
      <c r="E196" s="9">
        <f>IF(ISNA(VLOOKUP(tblPointScore[[#This Row],[Name / Club]],tblGlbn_Div1[[Name / Club]:[Points]],5,FALSE)),0,VLOOKUP(tblPointScore[[#This Row],[Name / Club]],tblGlbn_Div1[[Name / Club]:[Points]],5,FALSE))</f>
        <v>0</v>
      </c>
      <c r="F196" s="9">
        <f>IF(ISNA(VLOOKUP(tblPointScore[[#This Row],[Name / Club]],tblGlbn_Div2[[Name / Club]:[Points]],5,FALSE)),0,VLOOKUP(tblPointScore[[#This Row],[Name / Club]],tblGlbn_Div2[[Name / Club]:[Points]],5,FALSE))</f>
        <v>0</v>
      </c>
      <c r="G196" s="9">
        <f>IF(ISNA(VLOOKUP(tblPointScore[[#This Row],[Name / Club]],tblGlbn_Div1[Name / Club],1,FALSE)),IF(ISNA(VLOOKUP(tblPointScore[[#This Row],[Name / Club]],tblGlbn_Div2[Name / Club],1,FALSE)),0,3),3)</f>
        <v>0</v>
      </c>
      <c r="H196" s="9">
        <f>IF(ISNA(VLOOKUP(tblPointScore[[#This Row],[Name / Club]],tblIll_Div1[[Name / Club]:[Points]],5,FALSE)),0,VLOOKUP(tblPointScore[[#This Row],[Name / Club]],tblIll_Div1[[Name / Club]:[Points]],5,FALSE))</f>
        <v>0</v>
      </c>
      <c r="I196" s="9">
        <f>IF(ISNA(VLOOKUP(tblPointScore[[#This Row],[Name / Club]],tblIll_Div2[[Name / Club]:[Points]],5,FALSE)),0,VLOOKUP(tblPointScore[[#This Row],[Name / Club]],tblIll_Div2[[Name / Club]:[Points]],5,FALSE))</f>
        <v>0</v>
      </c>
      <c r="J196" s="9">
        <f>IF(ISNA(VLOOKUP(tblPointScore[[#This Row],[Name / Club]],tblIll_Div1[Name / Club],1,FALSE)),IF(ISNA(VLOOKUP(tblPointScore[[#This Row],[Name / Club]],tblIll_Div2[Name / Club],1,FALSE)),0,3),3)</f>
        <v>0</v>
      </c>
      <c r="K196" s="9">
        <f>IF(ISNA(VLOOKUP(tblPointScore[[#This Row],[Name / Club]],tblMac_Div1A[[Name / Club]:[Points]],5,FALSE)),0,VLOOKUP(tblPointScore[[#This Row],[Name / Club]],tblMac_Div1A[[Name / Club]:[Points]],5,FALSE))</f>
        <v>0</v>
      </c>
      <c r="L196" s="9">
        <f>IF(ISNA(VLOOKUP(tblPointScore[[#This Row],[Name / Club]],tblMac_Div1B[[Name / Club]:[Points]],5,FALSE)),0,VLOOKUP(tblPointScore[[#This Row],[Name / Club]],tblMac_Div1B[[Name / Club]:[Points]],5,FALSE))</f>
        <v>0</v>
      </c>
      <c r="M196" s="9">
        <f>IF(ISNA(VLOOKUP(tblPointScore[[#This Row],[Name / Club]],tblMac_Div2A[[Name / Club]:[Points]],5,FALSE)),0,VLOOKUP(tblPointScore[[#This Row],[Name / Club]],tblMac_Div2A[[Name / Club]:[Points]],5,FALSE))</f>
        <v>0</v>
      </c>
      <c r="N196" s="9">
        <f>IF(ISNA(VLOOKUP(tblPointScore[[#This Row],[Name / Club]],tblMac_Div2B[[Name / Club]:[Points]],5,FALSE)),0,VLOOKUP(tblPointScore[[#This Row],[Name / Club]],tblMac_Div2B[[Name / Club]:[Points]],5,FALSE))</f>
        <v>0</v>
      </c>
      <c r="O196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96" s="9">
        <f>IF(ISNA(VLOOKUP(tblPointScore[[#This Row],[Name / Club]],tblNow_Div1A[[Name / Club]:[Points]],5,FALSE)),0,VLOOKUP(tblPointScore[[#This Row],[Name / Club]],tblNow_Div1A[[Name / Club]:[Points]],5,FALSE))</f>
        <v>0</v>
      </c>
      <c r="Q196" s="9">
        <f>IF(ISNA(VLOOKUP(tblPointScore[[#This Row],[Name / Club]],tblNow_Div1B[[Name / Club]:[Points]],5,FALSE)),0,VLOOKUP(tblPointScore[[#This Row],[Name / Club]],tblNow_Div1B[[Name / Club]:[Points]],5,FALSE))</f>
        <v>0</v>
      </c>
      <c r="R196" s="9">
        <f>IF(ISNA(VLOOKUP(tblPointScore[[#This Row],[Name / Club]],tblNow_Div2A[[Name / Club]:[Points]],5,FALSE)),0,VLOOKUP(tblPointScore[[#This Row],[Name / Club]],tblNow_Div2A[[Name / Club]:[Points]],5,FALSE))</f>
        <v>0</v>
      </c>
      <c r="S196" s="9">
        <f>IF(ISNA(VLOOKUP(tblPointScore[[#This Row],[Name / Club]],tblNow_Div2B[[Name / Club]:[Points]],5,FALSE)),0,VLOOKUP(tblPointScore[[#This Row],[Name / Club]],tblNow_Div2B[[Name / Club]:[Points]],5,FALSE))</f>
        <v>0</v>
      </c>
      <c r="T196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96" s="9">
        <f>IF(ISNA(VLOOKUP(tblPointScore[[#This Row],[Name / Club]],tblSthn_Div1[[Name / Club]:[Points]],5,FALSE)),0,VLOOKUP(tblPointScore[[#This Row],[Name / Club]],tblSthn_Div1[[Name / Club]:[Points]],5,FALSE))</f>
        <v>0</v>
      </c>
      <c r="V196" s="9">
        <f>IF(ISNA(VLOOKUP(tblPointScore[[#This Row],[Name / Club]],tblSthn_Div2[[Name / Club]:[Points]],5,FALSE)),0,VLOOKUP(tblPointScore[[#This Row],[Name / Club]],tblSthn_Div2[[Name / Club]:[Points]],5,FALSE))</f>
        <v>0</v>
      </c>
      <c r="W196" s="9">
        <f>IF(ISNA(VLOOKUP(tblPointScore[[#This Row],[Name / Club]],tblSthn_Div1[Name / Club],1,FALSE)),IF(ISNA(VLOOKUP(tblPointScore[[#This Row],[Name / Club]],tblSthn_Div2[Name / Club],1,FALSE)),0,3),3)</f>
        <v>0</v>
      </c>
      <c r="X196" s="9">
        <f>SUM(tblPointScore[[#This Row],[Glbn Div 1]:[Sth H Pts]])</f>
        <v>0</v>
      </c>
      <c r="Y19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9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96" s="38" t="str">
        <f>IF(AND(tblPointScore[[#This Row],[Div 1 Pts]]&gt;0,tblPointScore[[#This Row],[Div 2 Pts]]&gt;0),"Y","N")</f>
        <v>N</v>
      </c>
      <c r="AB196" s="35" t="str">
        <f>IF(AND(tblPointScore[[#This Row],[Mac Div 1 A]]&gt;0,tblPointScore[[#This Row],[Mac Div 1 B]]&gt;0),"Y","N")</f>
        <v>N</v>
      </c>
      <c r="AC196" s="35" t="str">
        <f>IF(AND(tblPointScore[[#This Row],[Mac Div 2 A]]&gt;0,tblPointScore[[#This Row],[Mac Div 2 B]]&gt;0),"Y","N")</f>
        <v>N</v>
      </c>
      <c r="AD196" s="35" t="str">
        <f>IF(AND(tblPointScore[[#This Row],[Now Div 1 A]]&gt;0,tblPointScore[[#This Row],[Now Div 1 B]]&gt;0),"Y","N")</f>
        <v>N</v>
      </c>
      <c r="AE196" s="35" t="str">
        <f>IF(AND(tblPointScore[[#This Row],[Now Div 2 A]]&gt;0,tblPointScore[[#This Row],[Now Div 2 B]]&gt;0),"Y","N")</f>
        <v>N</v>
      </c>
      <c r="AF19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97" spans="1:32" hidden="1">
      <c r="A197" s="1">
        <f ca="1">CELL("row", A196)-1</f>
        <v>195</v>
      </c>
      <c r="B197" s="7" t="s">
        <v>380</v>
      </c>
      <c r="C197" s="7" t="s">
        <v>685</v>
      </c>
      <c r="D197" s="4" t="str">
        <f>CONCATENATE(tblPointScore[[#This Row],[Name]]," - ",tblPointScore[[#This Row],[Club]])</f>
        <v>Calladine Rob - ICC</v>
      </c>
      <c r="E197" s="1">
        <f>IF(ISNA(VLOOKUP(tblPointScore[[#This Row],[Name / Club]],tblGlbn_Div1[[Name / Club]:[Points]],5,FALSE)),0,VLOOKUP(tblPointScore[[#This Row],[Name / Club]],tblGlbn_Div1[[Name / Club]:[Points]],5,FALSE))</f>
        <v>0</v>
      </c>
      <c r="F197" s="9">
        <f>IF(ISNA(VLOOKUP(tblPointScore[[#This Row],[Name / Club]],tblGlbn_Div2[[Name / Club]:[Points]],5,FALSE)),0,VLOOKUP(tblPointScore[[#This Row],[Name / Club]],tblGlbn_Div2[[Name / Club]:[Points]],5,FALSE))</f>
        <v>0</v>
      </c>
      <c r="G197" s="9">
        <f>IF(ISNA(VLOOKUP(tblPointScore[[#This Row],[Name / Club]],tblGlbn_Div1[Name / Club],1,FALSE)),IF(ISNA(VLOOKUP(tblPointScore[[#This Row],[Name / Club]],tblGlbn_Div2[Name / Club],1,FALSE)),0,3),3)</f>
        <v>0</v>
      </c>
      <c r="H197" s="1">
        <f>IF(ISNA(VLOOKUP(tblPointScore[[#This Row],[Name / Club]],tblIll_Div1[[Name / Club]:[Points]],5,FALSE)),0,VLOOKUP(tblPointScore[[#This Row],[Name / Club]],tblIll_Div1[[Name / Club]:[Points]],5,FALSE))</f>
        <v>0</v>
      </c>
      <c r="I197" s="1">
        <f>IF(ISNA(VLOOKUP(tblPointScore[[#This Row],[Name / Club]],tblIll_Div2[[Name / Club]:[Points]],5,FALSE)),0,VLOOKUP(tblPointScore[[#This Row],[Name / Club]],tblIll_Div2[[Name / Club]:[Points]],5,FALSE))</f>
        <v>0</v>
      </c>
      <c r="J197" s="1">
        <f>IF(ISNA(VLOOKUP(tblPointScore[[#This Row],[Name / Club]],tblIll_Div1[Name / Club],1,FALSE)),IF(ISNA(VLOOKUP(tblPointScore[[#This Row],[Name / Club]],tblIll_Div2[Name / Club],1,FALSE)),0,3),3)</f>
        <v>0</v>
      </c>
      <c r="K197" s="1">
        <f>IF(ISNA(VLOOKUP(tblPointScore[[#This Row],[Name / Club]],tblMac_Div1A[[Name / Club]:[Points]],5,FALSE)),0,VLOOKUP(tblPointScore[[#This Row],[Name / Club]],tblMac_Div1A[[Name / Club]:[Points]],5,FALSE))</f>
        <v>0</v>
      </c>
      <c r="L197" s="1">
        <f>IF(ISNA(VLOOKUP(tblPointScore[[#This Row],[Name / Club]],tblMac_Div1B[[Name / Club]:[Points]],5,FALSE)),0,VLOOKUP(tblPointScore[[#This Row],[Name / Club]],tblMac_Div1B[[Name / Club]:[Points]],5,FALSE))</f>
        <v>0</v>
      </c>
      <c r="M197" s="1">
        <f>IF(ISNA(VLOOKUP(tblPointScore[[#This Row],[Name / Club]],tblMac_Div2A[[Name / Club]:[Points]],5,FALSE)),0,VLOOKUP(tblPointScore[[#This Row],[Name / Club]],tblMac_Div2A[[Name / Club]:[Points]],5,FALSE))</f>
        <v>0</v>
      </c>
      <c r="N197" s="1">
        <f>IF(ISNA(VLOOKUP(tblPointScore[[#This Row],[Name / Club]],tblMac_Div2B[[Name / Club]:[Points]],5,FALSE)),0,VLOOKUP(tblPointScore[[#This Row],[Name / Club]],tblMac_Div2B[[Name / Club]:[Points]],5,FALSE))</f>
        <v>0</v>
      </c>
      <c r="O19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97" s="1">
        <f>IF(ISNA(VLOOKUP(tblPointScore[[#This Row],[Name / Club]],tblNow_Div1A[[Name / Club]:[Points]],5,FALSE)),0,VLOOKUP(tblPointScore[[#This Row],[Name / Club]],tblNow_Div1A[[Name / Club]:[Points]],5,FALSE))</f>
        <v>0</v>
      </c>
      <c r="Q197" s="1">
        <f>IF(ISNA(VLOOKUP(tblPointScore[[#This Row],[Name / Club]],tblNow_Div1B[[Name / Club]:[Points]],5,FALSE)),0,VLOOKUP(tblPointScore[[#This Row],[Name / Club]],tblNow_Div1B[[Name / Club]:[Points]],5,FALSE))</f>
        <v>0</v>
      </c>
      <c r="R197" s="1">
        <f>IF(ISNA(VLOOKUP(tblPointScore[[#This Row],[Name / Club]],tblNow_Div2A[[Name / Club]:[Points]],5,FALSE)),0,VLOOKUP(tblPointScore[[#This Row],[Name / Club]],tblNow_Div2A[[Name / Club]:[Points]],5,FALSE))</f>
        <v>0</v>
      </c>
      <c r="S197" s="1">
        <f>IF(ISNA(VLOOKUP(tblPointScore[[#This Row],[Name / Club]],tblNow_Div2B[[Name / Club]:[Points]],5,FALSE)),0,VLOOKUP(tblPointScore[[#This Row],[Name / Club]],tblNow_Div2B[[Name / Club]:[Points]],5,FALSE))</f>
        <v>0</v>
      </c>
      <c r="T19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97" s="1">
        <f>IF(ISNA(VLOOKUP(tblPointScore[[#This Row],[Name / Club]],tblSthn_Div1[[Name / Club]:[Points]],5,FALSE)),0,VLOOKUP(tblPointScore[[#This Row],[Name / Club]],tblSthn_Div1[[Name / Club]:[Points]],5,FALSE))</f>
        <v>0</v>
      </c>
      <c r="V197" s="1">
        <f>IF(ISNA(VLOOKUP(tblPointScore[[#This Row],[Name / Club]],tblSthn_Div2[[Name / Club]:[Points]],5,FALSE)),0,VLOOKUP(tblPointScore[[#This Row],[Name / Club]],tblSthn_Div2[[Name / Club]:[Points]],5,FALSE))</f>
        <v>0</v>
      </c>
      <c r="W197" s="1">
        <f>IF(ISNA(VLOOKUP(tblPointScore[[#This Row],[Name / Club]],tblSthn_Div1[Name / Club],1,FALSE)),IF(ISNA(VLOOKUP(tblPointScore[[#This Row],[Name / Club]],tblSthn_Div2[Name / Club],1,FALSE)),0,3),3)</f>
        <v>0</v>
      </c>
      <c r="X197" s="9">
        <f>SUM(tblPointScore[[#This Row],[Glbn Div 1]:[Sth H Pts]])</f>
        <v>0</v>
      </c>
      <c r="Y19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9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97" s="38" t="str">
        <f>IF(AND(tblPointScore[[#This Row],[Div 1 Pts]]&gt;0,tblPointScore[[#This Row],[Div 2 Pts]]&gt;0),"Y","N")</f>
        <v>N</v>
      </c>
      <c r="AB197" s="35" t="str">
        <f>IF(AND(tblPointScore[[#This Row],[Mac Div 1 A]]&gt;0,tblPointScore[[#This Row],[Mac Div 1 B]]&gt;0),"Y","N")</f>
        <v>N</v>
      </c>
      <c r="AC197" s="35" t="str">
        <f>IF(AND(tblPointScore[[#This Row],[Mac Div 2 A]]&gt;0,tblPointScore[[#This Row],[Mac Div 2 B]]&gt;0),"Y","N")</f>
        <v>N</v>
      </c>
      <c r="AD197" s="35" t="str">
        <f>IF(AND(tblPointScore[[#This Row],[Now Div 1 A]]&gt;0,tblPointScore[[#This Row],[Now Div 1 B]]&gt;0),"Y","N")</f>
        <v>N</v>
      </c>
      <c r="AE197" s="35" t="str">
        <f>IF(AND(tblPointScore[[#This Row],[Now Div 2 A]]&gt;0,tblPointScore[[#This Row],[Now Div 2 B]]&gt;0),"Y","N")</f>
        <v>N</v>
      </c>
      <c r="AF19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98" spans="1:32" hidden="1">
      <c r="A198" s="1">
        <f ca="1">CELL("row", A197)-1</f>
        <v>196</v>
      </c>
      <c r="B198" s="7" t="s">
        <v>127</v>
      </c>
      <c r="C198" s="7" t="s">
        <v>685</v>
      </c>
      <c r="D198" s="4" t="str">
        <f>CONCATENATE(tblPointScore[[#This Row],[Name]]," - ",tblPointScore[[#This Row],[Club]])</f>
        <v>Cameron  James - ICC</v>
      </c>
      <c r="E198" s="1">
        <f>IF(ISNA(VLOOKUP(tblPointScore[[#This Row],[Name / Club]],tblGlbn_Div1[[Name / Club]:[Points]],5,FALSE)),0,VLOOKUP(tblPointScore[[#This Row],[Name / Club]],tblGlbn_Div1[[Name / Club]:[Points]],5,FALSE))</f>
        <v>0</v>
      </c>
      <c r="F198" s="1">
        <f>IF(ISNA(VLOOKUP(tblPointScore[[#This Row],[Name / Club]],tblGlbn_Div2[[Name / Club]:[Points]],5,FALSE)),0,VLOOKUP(tblPointScore[[#This Row],[Name / Club]],tblGlbn_Div2[[Name / Club]:[Points]],5,FALSE))</f>
        <v>0</v>
      </c>
      <c r="G198" s="1">
        <f>IF(ISNA(VLOOKUP(tblPointScore[[#This Row],[Name / Club]],tblGlbn_Div1[Name / Club],1,FALSE)),IF(ISNA(VLOOKUP(tblPointScore[[#This Row],[Name / Club]],tblGlbn_Div2[Name / Club],1,FALSE)),0,3),3)</f>
        <v>0</v>
      </c>
      <c r="H198" s="1">
        <f>IF(ISNA(VLOOKUP(tblPointScore[[#This Row],[Name / Club]],tblIll_Div1[[Name / Club]:[Points]],5,FALSE)),0,VLOOKUP(tblPointScore[[#This Row],[Name / Club]],tblIll_Div1[[Name / Club]:[Points]],5,FALSE))</f>
        <v>0</v>
      </c>
      <c r="I198" s="1">
        <f>IF(ISNA(VLOOKUP(tblPointScore[[#This Row],[Name / Club]],tblIll_Div2[[Name / Club]:[Points]],5,FALSE)),0,VLOOKUP(tblPointScore[[#This Row],[Name / Club]],tblIll_Div2[[Name / Club]:[Points]],5,FALSE))</f>
        <v>0</v>
      </c>
      <c r="J198" s="1">
        <f>IF(ISNA(VLOOKUP(tblPointScore[[#This Row],[Name / Club]],tblIll_Div1[Name / Club],1,FALSE)),IF(ISNA(VLOOKUP(tblPointScore[[#This Row],[Name / Club]],tblIll_Div2[Name / Club],1,FALSE)),0,3),3)</f>
        <v>0</v>
      </c>
      <c r="K198" s="1">
        <f>IF(ISNA(VLOOKUP(tblPointScore[[#This Row],[Name / Club]],tblMac_Div1A[[Name / Club]:[Points]],5,FALSE)),0,VLOOKUP(tblPointScore[[#This Row],[Name / Club]],tblMac_Div1A[[Name / Club]:[Points]],5,FALSE))</f>
        <v>0</v>
      </c>
      <c r="L198" s="1">
        <f>IF(ISNA(VLOOKUP(tblPointScore[[#This Row],[Name / Club]],tblMac_Div1B[[Name / Club]:[Points]],5,FALSE)),0,VLOOKUP(tblPointScore[[#This Row],[Name / Club]],tblMac_Div1B[[Name / Club]:[Points]],5,FALSE))</f>
        <v>0</v>
      </c>
      <c r="M198" s="1">
        <f>IF(ISNA(VLOOKUP(tblPointScore[[#This Row],[Name / Club]],tblMac_Div2A[[Name / Club]:[Points]],5,FALSE)),0,VLOOKUP(tblPointScore[[#This Row],[Name / Club]],tblMac_Div2A[[Name / Club]:[Points]],5,FALSE))</f>
        <v>0</v>
      </c>
      <c r="N198" s="1">
        <f>IF(ISNA(VLOOKUP(tblPointScore[[#This Row],[Name / Club]],tblMac_Div2B[[Name / Club]:[Points]],5,FALSE)),0,VLOOKUP(tblPointScore[[#This Row],[Name / Club]],tblMac_Div2B[[Name / Club]:[Points]],5,FALSE))</f>
        <v>0</v>
      </c>
      <c r="O19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98" s="1">
        <f>IF(ISNA(VLOOKUP(tblPointScore[[#This Row],[Name / Club]],tblNow_Div1A[[Name / Club]:[Points]],5,FALSE)),0,VLOOKUP(tblPointScore[[#This Row],[Name / Club]],tblNow_Div1A[[Name / Club]:[Points]],5,FALSE))</f>
        <v>0</v>
      </c>
      <c r="Q198" s="1">
        <f>IF(ISNA(VLOOKUP(tblPointScore[[#This Row],[Name / Club]],tblNow_Div1B[[Name / Club]:[Points]],5,FALSE)),0,VLOOKUP(tblPointScore[[#This Row],[Name / Club]],tblNow_Div1B[[Name / Club]:[Points]],5,FALSE))</f>
        <v>0</v>
      </c>
      <c r="R198" s="1">
        <f>IF(ISNA(VLOOKUP(tblPointScore[[#This Row],[Name / Club]],tblNow_Div2A[[Name / Club]:[Points]],5,FALSE)),0,VLOOKUP(tblPointScore[[#This Row],[Name / Club]],tblNow_Div2A[[Name / Club]:[Points]],5,FALSE))</f>
        <v>0</v>
      </c>
      <c r="S198" s="1">
        <f>IF(ISNA(VLOOKUP(tblPointScore[[#This Row],[Name / Club]],tblNow_Div2B[[Name / Club]:[Points]],5,FALSE)),0,VLOOKUP(tblPointScore[[#This Row],[Name / Club]],tblNow_Div2B[[Name / Club]:[Points]],5,FALSE))</f>
        <v>0</v>
      </c>
      <c r="T19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98" s="1">
        <f>IF(ISNA(VLOOKUP(tblPointScore[[#This Row],[Name / Club]],tblSthn_Div1[[Name / Club]:[Points]],5,FALSE)),0,VLOOKUP(tblPointScore[[#This Row],[Name / Club]],tblSthn_Div1[[Name / Club]:[Points]],5,FALSE))</f>
        <v>0</v>
      </c>
      <c r="V198" s="1">
        <f>IF(ISNA(VLOOKUP(tblPointScore[[#This Row],[Name / Club]],tblSthn_Div2[[Name / Club]:[Points]],5,FALSE)),0,VLOOKUP(tblPointScore[[#This Row],[Name / Club]],tblSthn_Div2[[Name / Club]:[Points]],5,FALSE))</f>
        <v>0</v>
      </c>
      <c r="W198" s="1">
        <f>IF(ISNA(VLOOKUP(tblPointScore[[#This Row],[Name / Club]],tblSthn_Div1[Name / Club],1,FALSE)),IF(ISNA(VLOOKUP(tblPointScore[[#This Row],[Name / Club]],tblSthn_Div2[Name / Club],1,FALSE)),0,3),3)</f>
        <v>0</v>
      </c>
      <c r="X198" s="1">
        <f>SUM(tblPointScore[[#This Row],[Glbn Div 1]:[Sth H Pts]])</f>
        <v>0</v>
      </c>
      <c r="Y19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9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98" s="38" t="str">
        <f>IF(AND(tblPointScore[[#This Row],[Div 1 Pts]]&gt;0,tblPointScore[[#This Row],[Div 2 Pts]]&gt;0),"Y","N")</f>
        <v>N</v>
      </c>
      <c r="AB198" s="35" t="str">
        <f>IF(AND(tblPointScore[[#This Row],[Mac Div 1 A]]&gt;0,tblPointScore[[#This Row],[Mac Div 1 B]]&gt;0),"Y","N")</f>
        <v>N</v>
      </c>
      <c r="AC198" s="35" t="str">
        <f>IF(AND(tblPointScore[[#This Row],[Mac Div 2 A]]&gt;0,tblPointScore[[#This Row],[Mac Div 2 B]]&gt;0),"Y","N")</f>
        <v>N</v>
      </c>
      <c r="AD198" s="35" t="str">
        <f>IF(AND(tblPointScore[[#This Row],[Now Div 1 A]]&gt;0,tblPointScore[[#This Row],[Now Div 1 B]]&gt;0),"Y","N")</f>
        <v>N</v>
      </c>
      <c r="AE198" s="35" t="str">
        <f>IF(AND(tblPointScore[[#This Row],[Now Div 2 A]]&gt;0,tblPointScore[[#This Row],[Now Div 2 B]]&gt;0),"Y","N")</f>
        <v>N</v>
      </c>
      <c r="AF19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199" spans="1:32" hidden="1">
      <c r="A199" s="20">
        <f ca="1">CELL("row", A198)-1</f>
        <v>197</v>
      </c>
      <c r="B199" s="43" t="s">
        <v>641</v>
      </c>
      <c r="C199" s="43" t="s">
        <v>683</v>
      </c>
      <c r="D199" s="22" t="str">
        <f>CONCATENATE(tblPointScore[[#This Row],[Name]]," - ",tblPointScore[[#This Row],[Club]])</f>
        <v>Campey Brad - SHCC</v>
      </c>
      <c r="E199" s="23">
        <f>IF(ISNA(VLOOKUP(tblPointScore[[#This Row],[Name / Club]],tblGlbn_Div1[[Name / Club]:[Points]],5,FALSE)),0,VLOOKUP(tblPointScore[[#This Row],[Name / Club]],tblGlbn_Div1[[Name / Club]:[Points]],5,FALSE))</f>
        <v>0</v>
      </c>
      <c r="F199" s="23">
        <f>IF(ISNA(VLOOKUP(tblPointScore[[#This Row],[Name / Club]],tblGlbn_Div2[[Name / Club]:[Points]],5,FALSE)),0,VLOOKUP(tblPointScore[[#This Row],[Name / Club]],tblGlbn_Div2[[Name / Club]:[Points]],5,FALSE))</f>
        <v>0</v>
      </c>
      <c r="G199" s="23">
        <f>IF(ISNA(VLOOKUP(tblPointScore[[#This Row],[Name / Club]],tblGlbn_Div1[Name / Club],1,FALSE)),IF(ISNA(VLOOKUP(tblPointScore[[#This Row],[Name / Club]],tblGlbn_Div2[Name / Club],1,FALSE)),0,3),3)</f>
        <v>0</v>
      </c>
      <c r="H199" s="23">
        <f>IF(ISNA(VLOOKUP(tblPointScore[[#This Row],[Name / Club]],tblIll_Div1[[Name / Club]:[Points]],5,FALSE)),0,VLOOKUP(tblPointScore[[#This Row],[Name / Club]],tblIll_Div1[[Name / Club]:[Points]],5,FALSE))</f>
        <v>0</v>
      </c>
      <c r="I199" s="23">
        <f>IF(ISNA(VLOOKUP(tblPointScore[[#This Row],[Name / Club]],tblIll_Div2[[Name / Club]:[Points]],5,FALSE)),0,VLOOKUP(tblPointScore[[#This Row],[Name / Club]],tblIll_Div2[[Name / Club]:[Points]],5,FALSE))</f>
        <v>0</v>
      </c>
      <c r="J199" s="23">
        <f>IF(ISNA(VLOOKUP(tblPointScore[[#This Row],[Name / Club]],tblIll_Div1[Name / Club],1,FALSE)),IF(ISNA(VLOOKUP(tblPointScore[[#This Row],[Name / Club]],tblIll_Div2[Name / Club],1,FALSE)),0,3),3)</f>
        <v>0</v>
      </c>
      <c r="K199" s="23">
        <f>IF(ISNA(VLOOKUP(tblPointScore[[#This Row],[Name / Club]],tblMac_Div1A[[Name / Club]:[Points]],5,FALSE)),0,VLOOKUP(tblPointScore[[#This Row],[Name / Club]],tblMac_Div1A[[Name / Club]:[Points]],5,FALSE))</f>
        <v>0</v>
      </c>
      <c r="L199" s="23">
        <f>IF(ISNA(VLOOKUP(tblPointScore[[#This Row],[Name / Club]],tblMac_Div1B[[Name / Club]:[Points]],5,FALSE)),0,VLOOKUP(tblPointScore[[#This Row],[Name / Club]],tblMac_Div1B[[Name / Club]:[Points]],5,FALSE))</f>
        <v>0</v>
      </c>
      <c r="M199" s="23">
        <f>IF(ISNA(VLOOKUP(tblPointScore[[#This Row],[Name / Club]],tblMac_Div2A[[Name / Club]:[Points]],5,FALSE)),0,VLOOKUP(tblPointScore[[#This Row],[Name / Club]],tblMac_Div2A[[Name / Club]:[Points]],5,FALSE))</f>
        <v>0</v>
      </c>
      <c r="N199" s="23">
        <f>IF(ISNA(VLOOKUP(tblPointScore[[#This Row],[Name / Club]],tblMac_Div2B[[Name / Club]:[Points]],5,FALSE)),0,VLOOKUP(tblPointScore[[#This Row],[Name / Club]],tblMac_Div2B[[Name / Club]:[Points]],5,FALSE))</f>
        <v>0</v>
      </c>
      <c r="O199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199" s="23">
        <f>IF(ISNA(VLOOKUP(tblPointScore[[#This Row],[Name / Club]],tblNow_Div1A[[Name / Club]:[Points]],5,FALSE)),0,VLOOKUP(tblPointScore[[#This Row],[Name / Club]],tblNow_Div1A[[Name / Club]:[Points]],5,FALSE))</f>
        <v>0</v>
      </c>
      <c r="Q199" s="23">
        <f>IF(ISNA(VLOOKUP(tblPointScore[[#This Row],[Name / Club]],tblNow_Div1B[[Name / Club]:[Points]],5,FALSE)),0,VLOOKUP(tblPointScore[[#This Row],[Name / Club]],tblNow_Div1B[[Name / Club]:[Points]],5,FALSE))</f>
        <v>0</v>
      </c>
      <c r="R199" s="23">
        <f>IF(ISNA(VLOOKUP(tblPointScore[[#This Row],[Name / Club]],tblNow_Div2A[[Name / Club]:[Points]],5,FALSE)),0,VLOOKUP(tblPointScore[[#This Row],[Name / Club]],tblNow_Div2A[[Name / Club]:[Points]],5,FALSE))</f>
        <v>0</v>
      </c>
      <c r="S199" s="23">
        <f>IF(ISNA(VLOOKUP(tblPointScore[[#This Row],[Name / Club]],tblNow_Div2B[[Name / Club]:[Points]],5,FALSE)),0,VLOOKUP(tblPointScore[[#This Row],[Name / Club]],tblNow_Div2B[[Name / Club]:[Points]],5,FALSE))</f>
        <v>0</v>
      </c>
      <c r="T199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199" s="23">
        <f>IF(ISNA(VLOOKUP(tblPointScore[[#This Row],[Name / Club]],tblSthn_Div1[[Name / Club]:[Points]],5,FALSE)),0,VLOOKUP(tblPointScore[[#This Row],[Name / Club]],tblSthn_Div1[[Name / Club]:[Points]],5,FALSE))</f>
        <v>0</v>
      </c>
      <c r="V199" s="23">
        <f>IF(ISNA(VLOOKUP(tblPointScore[[#This Row],[Name / Club]],tblSthn_Div2[[Name / Club]:[Points]],5,FALSE)),0,VLOOKUP(tblPointScore[[#This Row],[Name / Club]],tblSthn_Div2[[Name / Club]:[Points]],5,FALSE))</f>
        <v>0</v>
      </c>
      <c r="W199" s="23">
        <f>IF(ISNA(VLOOKUP(tblPointScore[[#This Row],[Name / Club]],tblSthn_Div1[Name / Club],1,FALSE)),IF(ISNA(VLOOKUP(tblPointScore[[#This Row],[Name / Club]],tblSthn_Div2[Name / Club],1,FALSE)),0,3),3)</f>
        <v>0</v>
      </c>
      <c r="X199" s="23">
        <f>SUM(tblPointScore[[#This Row],[Glbn Div 1]:[Sth H Pts]])</f>
        <v>0</v>
      </c>
      <c r="Y199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199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199" s="44" t="str">
        <f>IF(AND(tblPointScore[[#This Row],[Div 1 Pts]]&gt;0,tblPointScore[[#This Row],[Div 2 Pts]]&gt;0),"Y","N")</f>
        <v>N</v>
      </c>
      <c r="AB199" s="45" t="str">
        <f>IF(AND(tblPointScore[[#This Row],[Mac Div 1 A]]&gt;0,tblPointScore[[#This Row],[Mac Div 1 B]]&gt;0),"Y","N")</f>
        <v>N</v>
      </c>
      <c r="AC199" s="45" t="str">
        <f>IF(AND(tblPointScore[[#This Row],[Mac Div 2 A]]&gt;0,tblPointScore[[#This Row],[Mac Div 2 B]]&gt;0),"Y","N")</f>
        <v>N</v>
      </c>
      <c r="AD199" s="45" t="str">
        <f>IF(AND(tblPointScore[[#This Row],[Now Div 1 A]]&gt;0,tblPointScore[[#This Row],[Now Div 1 B]]&gt;0),"Y","N")</f>
        <v>N</v>
      </c>
      <c r="AE199" s="45" t="str">
        <f>IF(AND(tblPointScore[[#This Row],[Now Div 2 A]]&gt;0,tblPointScore[[#This Row],[Now Div 2 B]]&gt;0),"Y","N")</f>
        <v>N</v>
      </c>
      <c r="AF199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00" spans="1:32" hidden="1">
      <c r="A200" s="1">
        <f ca="1">CELL("row", A199)-1</f>
        <v>198</v>
      </c>
      <c r="B200" s="7" t="s">
        <v>128</v>
      </c>
      <c r="C200" s="7" t="s">
        <v>683</v>
      </c>
      <c r="D200" s="4" t="str">
        <f>CONCATENATE(tblPointScore[[#This Row],[Name]]," - ",tblPointScore[[#This Row],[Club]])</f>
        <v>Cape Peter - SHCC</v>
      </c>
      <c r="E200" s="1">
        <f>IF(ISNA(VLOOKUP(tblPointScore[[#This Row],[Name / Club]],tblGlbn_Div1[[Name / Club]:[Points]],5,FALSE)),0,VLOOKUP(tblPointScore[[#This Row],[Name / Club]],tblGlbn_Div1[[Name / Club]:[Points]],5,FALSE))</f>
        <v>0</v>
      </c>
      <c r="F200" s="1">
        <f>IF(ISNA(VLOOKUP(tblPointScore[[#This Row],[Name / Club]],tblGlbn_Div2[[Name / Club]:[Points]],5,FALSE)),0,VLOOKUP(tblPointScore[[#This Row],[Name / Club]],tblGlbn_Div2[[Name / Club]:[Points]],5,FALSE))</f>
        <v>0</v>
      </c>
      <c r="G200" s="1">
        <f>IF(ISNA(VLOOKUP(tblPointScore[[#This Row],[Name / Club]],tblGlbn_Div1[Name / Club],1,FALSE)),IF(ISNA(VLOOKUP(tblPointScore[[#This Row],[Name / Club]],tblGlbn_Div2[Name / Club],1,FALSE)),0,3),3)</f>
        <v>0</v>
      </c>
      <c r="H200" s="1">
        <f>IF(ISNA(VLOOKUP(tblPointScore[[#This Row],[Name / Club]],tblIll_Div1[[Name / Club]:[Points]],5,FALSE)),0,VLOOKUP(tblPointScore[[#This Row],[Name / Club]],tblIll_Div1[[Name / Club]:[Points]],5,FALSE))</f>
        <v>0</v>
      </c>
      <c r="I200" s="1">
        <f>IF(ISNA(VLOOKUP(tblPointScore[[#This Row],[Name / Club]],tblIll_Div2[[Name / Club]:[Points]],5,FALSE)),0,VLOOKUP(tblPointScore[[#This Row],[Name / Club]],tblIll_Div2[[Name / Club]:[Points]],5,FALSE))</f>
        <v>0</v>
      </c>
      <c r="J200" s="1">
        <f>IF(ISNA(VLOOKUP(tblPointScore[[#This Row],[Name / Club]],tblIll_Div1[Name / Club],1,FALSE)),IF(ISNA(VLOOKUP(tblPointScore[[#This Row],[Name / Club]],tblIll_Div2[Name / Club],1,FALSE)),0,3),3)</f>
        <v>0</v>
      </c>
      <c r="K200" s="1">
        <f>IF(ISNA(VLOOKUP(tblPointScore[[#This Row],[Name / Club]],tblMac_Div1A[[Name / Club]:[Points]],5,FALSE)),0,VLOOKUP(tblPointScore[[#This Row],[Name / Club]],tblMac_Div1A[[Name / Club]:[Points]],5,FALSE))</f>
        <v>0</v>
      </c>
      <c r="L200" s="1">
        <f>IF(ISNA(VLOOKUP(tblPointScore[[#This Row],[Name / Club]],tblMac_Div1B[[Name / Club]:[Points]],5,FALSE)),0,VLOOKUP(tblPointScore[[#This Row],[Name / Club]],tblMac_Div1B[[Name / Club]:[Points]],5,FALSE))</f>
        <v>0</v>
      </c>
      <c r="M200" s="1">
        <f>IF(ISNA(VLOOKUP(tblPointScore[[#This Row],[Name / Club]],tblMac_Div2A[[Name / Club]:[Points]],5,FALSE)),0,VLOOKUP(tblPointScore[[#This Row],[Name / Club]],tblMac_Div2A[[Name / Club]:[Points]],5,FALSE))</f>
        <v>0</v>
      </c>
      <c r="N200" s="1">
        <f>IF(ISNA(VLOOKUP(tblPointScore[[#This Row],[Name / Club]],tblMac_Div2B[[Name / Club]:[Points]],5,FALSE)),0,VLOOKUP(tblPointScore[[#This Row],[Name / Club]],tblMac_Div2B[[Name / Club]:[Points]],5,FALSE))</f>
        <v>0</v>
      </c>
      <c r="O20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00" s="1">
        <f>IF(ISNA(VLOOKUP(tblPointScore[[#This Row],[Name / Club]],tblNow_Div1A[[Name / Club]:[Points]],5,FALSE)),0,VLOOKUP(tblPointScore[[#This Row],[Name / Club]],tblNow_Div1A[[Name / Club]:[Points]],5,FALSE))</f>
        <v>0</v>
      </c>
      <c r="Q200" s="1">
        <f>IF(ISNA(VLOOKUP(tblPointScore[[#This Row],[Name / Club]],tblNow_Div1B[[Name / Club]:[Points]],5,FALSE)),0,VLOOKUP(tblPointScore[[#This Row],[Name / Club]],tblNow_Div1B[[Name / Club]:[Points]],5,FALSE))</f>
        <v>0</v>
      </c>
      <c r="R200" s="1">
        <f>IF(ISNA(VLOOKUP(tblPointScore[[#This Row],[Name / Club]],tblNow_Div2A[[Name / Club]:[Points]],5,FALSE)),0,VLOOKUP(tblPointScore[[#This Row],[Name / Club]],tblNow_Div2A[[Name / Club]:[Points]],5,FALSE))</f>
        <v>0</v>
      </c>
      <c r="S200" s="1">
        <f>IF(ISNA(VLOOKUP(tblPointScore[[#This Row],[Name / Club]],tblNow_Div2B[[Name / Club]:[Points]],5,FALSE)),0,VLOOKUP(tblPointScore[[#This Row],[Name / Club]],tblNow_Div2B[[Name / Club]:[Points]],5,FALSE))</f>
        <v>0</v>
      </c>
      <c r="T20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00" s="1">
        <f>IF(ISNA(VLOOKUP(tblPointScore[[#This Row],[Name / Club]],tblSthn_Div1[[Name / Club]:[Points]],5,FALSE)),0,VLOOKUP(tblPointScore[[#This Row],[Name / Club]],tblSthn_Div1[[Name / Club]:[Points]],5,FALSE))</f>
        <v>0</v>
      </c>
      <c r="V200" s="1">
        <f>IF(ISNA(VLOOKUP(tblPointScore[[#This Row],[Name / Club]],tblSthn_Div2[[Name / Club]:[Points]],5,FALSE)),0,VLOOKUP(tblPointScore[[#This Row],[Name / Club]],tblSthn_Div2[[Name / Club]:[Points]],5,FALSE))</f>
        <v>0</v>
      </c>
      <c r="W200" s="1">
        <f>IF(ISNA(VLOOKUP(tblPointScore[[#This Row],[Name / Club]],tblSthn_Div1[Name / Club],1,FALSE)),IF(ISNA(VLOOKUP(tblPointScore[[#This Row],[Name / Club]],tblSthn_Div2[Name / Club],1,FALSE)),0,3),3)</f>
        <v>0</v>
      </c>
      <c r="X200" s="1">
        <f>SUM(tblPointScore[[#This Row],[Glbn Div 1]:[Sth H Pts]])</f>
        <v>0</v>
      </c>
      <c r="Y20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0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00" s="38" t="str">
        <f>IF(AND(tblPointScore[[#This Row],[Div 1 Pts]]&gt;0,tblPointScore[[#This Row],[Div 2 Pts]]&gt;0),"Y","N")</f>
        <v>N</v>
      </c>
      <c r="AB200" s="35" t="str">
        <f>IF(AND(tblPointScore[[#This Row],[Mac Div 1 A]]&gt;0,tblPointScore[[#This Row],[Mac Div 1 B]]&gt;0),"Y","N")</f>
        <v>N</v>
      </c>
      <c r="AC200" s="35" t="str">
        <f>IF(AND(tblPointScore[[#This Row],[Mac Div 2 A]]&gt;0,tblPointScore[[#This Row],[Mac Div 2 B]]&gt;0),"Y","N")</f>
        <v>N</v>
      </c>
      <c r="AD200" s="35" t="str">
        <f>IF(AND(tblPointScore[[#This Row],[Now Div 1 A]]&gt;0,tblPointScore[[#This Row],[Now Div 1 B]]&gt;0),"Y","N")</f>
        <v>N</v>
      </c>
      <c r="AE200" s="35" t="str">
        <f>IF(AND(tblPointScore[[#This Row],[Now Div 2 A]]&gt;0,tblPointScore[[#This Row],[Now Div 2 B]]&gt;0),"Y","N")</f>
        <v>N</v>
      </c>
      <c r="AF20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01" spans="1:32" hidden="1">
      <c r="A201" s="1">
        <f ca="1">CELL("row", A200)-1</f>
        <v>199</v>
      </c>
      <c r="B201" s="7" t="s">
        <v>420</v>
      </c>
      <c r="C201" s="7" t="s">
        <v>685</v>
      </c>
      <c r="D201" s="4" t="str">
        <f>CONCATENATE(tblPointScore[[#This Row],[Name]]," - ",tblPointScore[[#This Row],[Club]])</f>
        <v>Carberry Wade - ICC</v>
      </c>
      <c r="E201" s="1">
        <f>IF(ISNA(VLOOKUP(tblPointScore[[#This Row],[Name / Club]],tblGlbn_Div1[[Name / Club]:[Points]],5,FALSE)),0,VLOOKUP(tblPointScore[[#This Row],[Name / Club]],tblGlbn_Div1[[Name / Club]:[Points]],5,FALSE))</f>
        <v>0</v>
      </c>
      <c r="F201" s="9">
        <f>IF(ISNA(VLOOKUP(tblPointScore[[#This Row],[Name / Club]],tblGlbn_Div2[[Name / Club]:[Points]],5,FALSE)),0,VLOOKUP(tblPointScore[[#This Row],[Name / Club]],tblGlbn_Div2[[Name / Club]:[Points]],5,FALSE))</f>
        <v>0</v>
      </c>
      <c r="G201" s="9">
        <f>IF(ISNA(VLOOKUP(tblPointScore[[#This Row],[Name / Club]],tblGlbn_Div1[Name / Club],1,FALSE)),IF(ISNA(VLOOKUP(tblPointScore[[#This Row],[Name / Club]],tblGlbn_Div2[Name / Club],1,FALSE)),0,3),3)</f>
        <v>0</v>
      </c>
      <c r="H201" s="1">
        <f>IF(ISNA(VLOOKUP(tblPointScore[[#This Row],[Name / Club]],tblIll_Div1[[Name / Club]:[Points]],5,FALSE)),0,VLOOKUP(tblPointScore[[#This Row],[Name / Club]],tblIll_Div1[[Name / Club]:[Points]],5,FALSE))</f>
        <v>0</v>
      </c>
      <c r="I201" s="1">
        <f>IF(ISNA(VLOOKUP(tblPointScore[[#This Row],[Name / Club]],tblIll_Div2[[Name / Club]:[Points]],5,FALSE)),0,VLOOKUP(tblPointScore[[#This Row],[Name / Club]],tblIll_Div2[[Name / Club]:[Points]],5,FALSE))</f>
        <v>0</v>
      </c>
      <c r="J201" s="1">
        <f>IF(ISNA(VLOOKUP(tblPointScore[[#This Row],[Name / Club]],tblIll_Div1[Name / Club],1,FALSE)),IF(ISNA(VLOOKUP(tblPointScore[[#This Row],[Name / Club]],tblIll_Div2[Name / Club],1,FALSE)),0,3),3)</f>
        <v>0</v>
      </c>
      <c r="K201" s="1">
        <f>IF(ISNA(VLOOKUP(tblPointScore[[#This Row],[Name / Club]],tblMac_Div1A[[Name / Club]:[Points]],5,FALSE)),0,VLOOKUP(tblPointScore[[#This Row],[Name / Club]],tblMac_Div1A[[Name / Club]:[Points]],5,FALSE))</f>
        <v>0</v>
      </c>
      <c r="L201" s="1">
        <f>IF(ISNA(VLOOKUP(tblPointScore[[#This Row],[Name / Club]],tblMac_Div1B[[Name / Club]:[Points]],5,FALSE)),0,VLOOKUP(tblPointScore[[#This Row],[Name / Club]],tblMac_Div1B[[Name / Club]:[Points]],5,FALSE))</f>
        <v>0</v>
      </c>
      <c r="M201" s="1">
        <f>IF(ISNA(VLOOKUP(tblPointScore[[#This Row],[Name / Club]],tblMac_Div2A[[Name / Club]:[Points]],5,FALSE)),0,VLOOKUP(tblPointScore[[#This Row],[Name / Club]],tblMac_Div2A[[Name / Club]:[Points]],5,FALSE))</f>
        <v>0</v>
      </c>
      <c r="N201" s="1">
        <f>IF(ISNA(VLOOKUP(tblPointScore[[#This Row],[Name / Club]],tblMac_Div2B[[Name / Club]:[Points]],5,FALSE)),0,VLOOKUP(tblPointScore[[#This Row],[Name / Club]],tblMac_Div2B[[Name / Club]:[Points]],5,FALSE))</f>
        <v>0</v>
      </c>
      <c r="O20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01" s="1">
        <f>IF(ISNA(VLOOKUP(tblPointScore[[#This Row],[Name / Club]],tblNow_Div1A[[Name / Club]:[Points]],5,FALSE)),0,VLOOKUP(tblPointScore[[#This Row],[Name / Club]],tblNow_Div1A[[Name / Club]:[Points]],5,FALSE))</f>
        <v>0</v>
      </c>
      <c r="Q201" s="1">
        <f>IF(ISNA(VLOOKUP(tblPointScore[[#This Row],[Name / Club]],tblNow_Div1B[[Name / Club]:[Points]],5,FALSE)),0,VLOOKUP(tblPointScore[[#This Row],[Name / Club]],tblNow_Div1B[[Name / Club]:[Points]],5,FALSE))</f>
        <v>0</v>
      </c>
      <c r="R201" s="1">
        <f>IF(ISNA(VLOOKUP(tblPointScore[[#This Row],[Name / Club]],tblNow_Div2A[[Name / Club]:[Points]],5,FALSE)),0,VLOOKUP(tblPointScore[[#This Row],[Name / Club]],tblNow_Div2A[[Name / Club]:[Points]],5,FALSE))</f>
        <v>0</v>
      </c>
      <c r="S201" s="1">
        <f>IF(ISNA(VLOOKUP(tblPointScore[[#This Row],[Name / Club]],tblNow_Div2B[[Name / Club]:[Points]],5,FALSE)),0,VLOOKUP(tblPointScore[[#This Row],[Name / Club]],tblNow_Div2B[[Name / Club]:[Points]],5,FALSE))</f>
        <v>0</v>
      </c>
      <c r="T20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01" s="1">
        <f>IF(ISNA(VLOOKUP(tblPointScore[[#This Row],[Name / Club]],tblSthn_Div1[[Name / Club]:[Points]],5,FALSE)),0,VLOOKUP(tblPointScore[[#This Row],[Name / Club]],tblSthn_Div1[[Name / Club]:[Points]],5,FALSE))</f>
        <v>0</v>
      </c>
      <c r="V201" s="1">
        <f>IF(ISNA(VLOOKUP(tblPointScore[[#This Row],[Name / Club]],tblSthn_Div2[[Name / Club]:[Points]],5,FALSE)),0,VLOOKUP(tblPointScore[[#This Row],[Name / Club]],tblSthn_Div2[[Name / Club]:[Points]],5,FALSE))</f>
        <v>0</v>
      </c>
      <c r="W201" s="1">
        <f>IF(ISNA(VLOOKUP(tblPointScore[[#This Row],[Name / Club]],tblSthn_Div1[Name / Club],1,FALSE)),IF(ISNA(VLOOKUP(tblPointScore[[#This Row],[Name / Club]],tblSthn_Div2[Name / Club],1,FALSE)),0,3),3)</f>
        <v>0</v>
      </c>
      <c r="X201" s="9">
        <f>SUM(tblPointScore[[#This Row],[Glbn Div 1]:[Sth H Pts]])</f>
        <v>0</v>
      </c>
      <c r="Y20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0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01" s="38" t="str">
        <f>IF(AND(tblPointScore[[#This Row],[Div 1 Pts]]&gt;0,tblPointScore[[#This Row],[Div 2 Pts]]&gt;0),"Y","N")</f>
        <v>N</v>
      </c>
      <c r="AB201" s="35" t="str">
        <f>IF(AND(tblPointScore[[#This Row],[Mac Div 1 A]]&gt;0,tblPointScore[[#This Row],[Mac Div 1 B]]&gt;0),"Y","N")</f>
        <v>N</v>
      </c>
      <c r="AC201" s="35" t="str">
        <f>IF(AND(tblPointScore[[#This Row],[Mac Div 2 A]]&gt;0,tblPointScore[[#This Row],[Mac Div 2 B]]&gt;0),"Y","N")</f>
        <v>N</v>
      </c>
      <c r="AD201" s="35" t="str">
        <f>IF(AND(tblPointScore[[#This Row],[Now Div 1 A]]&gt;0,tblPointScore[[#This Row],[Now Div 1 B]]&gt;0),"Y","N")</f>
        <v>N</v>
      </c>
      <c r="AE201" s="35" t="str">
        <f>IF(AND(tblPointScore[[#This Row],[Now Div 2 A]]&gt;0,tblPointScore[[#This Row],[Now Div 2 B]]&gt;0),"Y","N")</f>
        <v>N</v>
      </c>
      <c r="AF20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02" spans="1:32" hidden="1">
      <c r="A202" s="1">
        <f ca="1">CELL("row", A201)-1</f>
        <v>200</v>
      </c>
      <c r="B202" s="7" t="s">
        <v>129</v>
      </c>
      <c r="C202" s="7" t="s">
        <v>682</v>
      </c>
      <c r="D202" s="4" t="str">
        <f>CONCATENATE(tblPointScore[[#This Row],[Name]]," - ",tblPointScore[[#This Row],[Club]])</f>
        <v>Carr Sam - CCC</v>
      </c>
      <c r="E202" s="1">
        <f>IF(ISNA(VLOOKUP(tblPointScore[[#This Row],[Name / Club]],tblGlbn_Div1[[Name / Club]:[Points]],5,FALSE)),0,VLOOKUP(tblPointScore[[#This Row],[Name / Club]],tblGlbn_Div1[[Name / Club]:[Points]],5,FALSE))</f>
        <v>0</v>
      </c>
      <c r="F202" s="1">
        <f>IF(ISNA(VLOOKUP(tblPointScore[[#This Row],[Name / Club]],tblGlbn_Div2[[Name / Club]:[Points]],5,FALSE)),0,VLOOKUP(tblPointScore[[#This Row],[Name / Club]],tblGlbn_Div2[[Name / Club]:[Points]],5,FALSE))</f>
        <v>0</v>
      </c>
      <c r="G202" s="1">
        <f>IF(ISNA(VLOOKUP(tblPointScore[[#This Row],[Name / Club]],tblGlbn_Div1[Name / Club],1,FALSE)),IF(ISNA(VLOOKUP(tblPointScore[[#This Row],[Name / Club]],tblGlbn_Div2[Name / Club],1,FALSE)),0,3),3)</f>
        <v>0</v>
      </c>
      <c r="H202" s="1">
        <f>IF(ISNA(VLOOKUP(tblPointScore[[#This Row],[Name / Club]],tblIll_Div1[[Name / Club]:[Points]],5,FALSE)),0,VLOOKUP(tblPointScore[[#This Row],[Name / Club]],tblIll_Div1[[Name / Club]:[Points]],5,FALSE))</f>
        <v>0</v>
      </c>
      <c r="I202" s="1">
        <f>IF(ISNA(VLOOKUP(tblPointScore[[#This Row],[Name / Club]],tblIll_Div2[[Name / Club]:[Points]],5,FALSE)),0,VLOOKUP(tblPointScore[[#This Row],[Name / Club]],tblIll_Div2[[Name / Club]:[Points]],5,FALSE))</f>
        <v>0</v>
      </c>
      <c r="J202" s="1">
        <f>IF(ISNA(VLOOKUP(tblPointScore[[#This Row],[Name / Club]],tblIll_Div1[Name / Club],1,FALSE)),IF(ISNA(VLOOKUP(tblPointScore[[#This Row],[Name / Club]],tblIll_Div2[Name / Club],1,FALSE)),0,3),3)</f>
        <v>0</v>
      </c>
      <c r="K202" s="1">
        <f>IF(ISNA(VLOOKUP(tblPointScore[[#This Row],[Name / Club]],tblMac_Div1A[[Name / Club]:[Points]],5,FALSE)),0,VLOOKUP(tblPointScore[[#This Row],[Name / Club]],tblMac_Div1A[[Name / Club]:[Points]],5,FALSE))</f>
        <v>0</v>
      </c>
      <c r="L202" s="1">
        <f>IF(ISNA(VLOOKUP(tblPointScore[[#This Row],[Name / Club]],tblMac_Div1B[[Name / Club]:[Points]],5,FALSE)),0,VLOOKUP(tblPointScore[[#This Row],[Name / Club]],tblMac_Div1B[[Name / Club]:[Points]],5,FALSE))</f>
        <v>0</v>
      </c>
      <c r="M202" s="1">
        <f>IF(ISNA(VLOOKUP(tblPointScore[[#This Row],[Name / Club]],tblMac_Div2A[[Name / Club]:[Points]],5,FALSE)),0,VLOOKUP(tblPointScore[[#This Row],[Name / Club]],tblMac_Div2A[[Name / Club]:[Points]],5,FALSE))</f>
        <v>0</v>
      </c>
      <c r="N202" s="1">
        <f>IF(ISNA(VLOOKUP(tblPointScore[[#This Row],[Name / Club]],tblMac_Div2B[[Name / Club]:[Points]],5,FALSE)),0,VLOOKUP(tblPointScore[[#This Row],[Name / Club]],tblMac_Div2B[[Name / Club]:[Points]],5,FALSE))</f>
        <v>0</v>
      </c>
      <c r="O20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02" s="1">
        <f>IF(ISNA(VLOOKUP(tblPointScore[[#This Row],[Name / Club]],tblNow_Div1A[[Name / Club]:[Points]],5,FALSE)),0,VLOOKUP(tblPointScore[[#This Row],[Name / Club]],tblNow_Div1A[[Name / Club]:[Points]],5,FALSE))</f>
        <v>0</v>
      </c>
      <c r="Q202" s="1">
        <f>IF(ISNA(VLOOKUP(tblPointScore[[#This Row],[Name / Club]],tblNow_Div1B[[Name / Club]:[Points]],5,FALSE)),0,VLOOKUP(tblPointScore[[#This Row],[Name / Club]],tblNow_Div1B[[Name / Club]:[Points]],5,FALSE))</f>
        <v>0</v>
      </c>
      <c r="R202" s="1">
        <f>IF(ISNA(VLOOKUP(tblPointScore[[#This Row],[Name / Club]],tblNow_Div2A[[Name / Club]:[Points]],5,FALSE)),0,VLOOKUP(tblPointScore[[#This Row],[Name / Club]],tblNow_Div2A[[Name / Club]:[Points]],5,FALSE))</f>
        <v>0</v>
      </c>
      <c r="S202" s="1">
        <f>IF(ISNA(VLOOKUP(tblPointScore[[#This Row],[Name / Club]],tblNow_Div2B[[Name / Club]:[Points]],5,FALSE)),0,VLOOKUP(tblPointScore[[#This Row],[Name / Club]],tblNow_Div2B[[Name / Club]:[Points]],5,FALSE))</f>
        <v>0</v>
      </c>
      <c r="T20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02" s="1">
        <f>IF(ISNA(VLOOKUP(tblPointScore[[#This Row],[Name / Club]],tblSthn_Div1[[Name / Club]:[Points]],5,FALSE)),0,VLOOKUP(tblPointScore[[#This Row],[Name / Club]],tblSthn_Div1[[Name / Club]:[Points]],5,FALSE))</f>
        <v>0</v>
      </c>
      <c r="V202" s="1">
        <f>IF(ISNA(VLOOKUP(tblPointScore[[#This Row],[Name / Club]],tblSthn_Div2[[Name / Club]:[Points]],5,FALSE)),0,VLOOKUP(tblPointScore[[#This Row],[Name / Club]],tblSthn_Div2[[Name / Club]:[Points]],5,FALSE))</f>
        <v>0</v>
      </c>
      <c r="W202" s="1">
        <f>IF(ISNA(VLOOKUP(tblPointScore[[#This Row],[Name / Club]],tblSthn_Div1[Name / Club],1,FALSE)),IF(ISNA(VLOOKUP(tblPointScore[[#This Row],[Name / Club]],tblSthn_Div2[Name / Club],1,FALSE)),0,3),3)</f>
        <v>0</v>
      </c>
      <c r="X202" s="1">
        <f>SUM(tblPointScore[[#This Row],[Glbn Div 1]:[Sth H Pts]])</f>
        <v>0</v>
      </c>
      <c r="Y20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0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02" s="38" t="str">
        <f>IF(AND(tblPointScore[[#This Row],[Div 1 Pts]]&gt;0,tblPointScore[[#This Row],[Div 2 Pts]]&gt;0),"Y","N")</f>
        <v>N</v>
      </c>
      <c r="AB202" s="35" t="str">
        <f>IF(AND(tblPointScore[[#This Row],[Mac Div 1 A]]&gt;0,tblPointScore[[#This Row],[Mac Div 1 B]]&gt;0),"Y","N")</f>
        <v>N</v>
      </c>
      <c r="AC202" s="35" t="str">
        <f>IF(AND(tblPointScore[[#This Row],[Mac Div 2 A]]&gt;0,tblPointScore[[#This Row],[Mac Div 2 B]]&gt;0),"Y","N")</f>
        <v>N</v>
      </c>
      <c r="AD202" s="35" t="str">
        <f>IF(AND(tblPointScore[[#This Row],[Now Div 1 A]]&gt;0,tblPointScore[[#This Row],[Now Div 1 B]]&gt;0),"Y","N")</f>
        <v>N</v>
      </c>
      <c r="AE202" s="35" t="str">
        <f>IF(AND(tblPointScore[[#This Row],[Now Div 2 A]]&gt;0,tblPointScore[[#This Row],[Now Div 2 B]]&gt;0),"Y","N")</f>
        <v>N</v>
      </c>
      <c r="AF20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03" spans="1:32" hidden="1">
      <c r="A203" s="20">
        <f ca="1">CELL("row", A202)-1</f>
        <v>201</v>
      </c>
      <c r="B203" s="19" t="s">
        <v>551</v>
      </c>
      <c r="C203" s="21" t="s">
        <v>683</v>
      </c>
      <c r="D203" s="22" t="str">
        <f>CONCATENATE(tblPointScore[[#This Row],[Name]]," - ",tblPointScore[[#This Row],[Club]])</f>
        <v>Carr Tearloch - SHCC</v>
      </c>
      <c r="E203" s="23">
        <f>IF(ISNA(VLOOKUP(tblPointScore[[#This Row],[Name / Club]],tblGlbn_Div1[[Name / Club]:[Points]],5,FALSE)),0,VLOOKUP(tblPointScore[[#This Row],[Name / Club]],tblGlbn_Div1[[Name / Club]:[Points]],5,FALSE))</f>
        <v>0</v>
      </c>
      <c r="F203" s="23">
        <f>IF(ISNA(VLOOKUP(tblPointScore[[#This Row],[Name / Club]],tblGlbn_Div2[[Name / Club]:[Points]],5,FALSE)),0,VLOOKUP(tblPointScore[[#This Row],[Name / Club]],tblGlbn_Div2[[Name / Club]:[Points]],5,FALSE))</f>
        <v>0</v>
      </c>
      <c r="G203" s="23">
        <f>IF(ISNA(VLOOKUP(tblPointScore[[#This Row],[Name / Club]],tblGlbn_Div1[Name / Club],1,FALSE)),IF(ISNA(VLOOKUP(tblPointScore[[#This Row],[Name / Club]],tblGlbn_Div2[Name / Club],1,FALSE)),0,3),3)</f>
        <v>0</v>
      </c>
      <c r="H203" s="23">
        <f>IF(ISNA(VLOOKUP(tblPointScore[[#This Row],[Name / Club]],tblIll_Div1[[Name / Club]:[Points]],5,FALSE)),0,VLOOKUP(tblPointScore[[#This Row],[Name / Club]],tblIll_Div1[[Name / Club]:[Points]],5,FALSE))</f>
        <v>0</v>
      </c>
      <c r="I203" s="23">
        <f>IF(ISNA(VLOOKUP(tblPointScore[[#This Row],[Name / Club]],tblIll_Div2[[Name / Club]:[Points]],5,FALSE)),0,VLOOKUP(tblPointScore[[#This Row],[Name / Club]],tblIll_Div2[[Name / Club]:[Points]],5,FALSE))</f>
        <v>0</v>
      </c>
      <c r="J203" s="23">
        <f>IF(ISNA(VLOOKUP(tblPointScore[[#This Row],[Name / Club]],tblIll_Div1[Name / Club],1,FALSE)),IF(ISNA(VLOOKUP(tblPointScore[[#This Row],[Name / Club]],tblIll_Div2[Name / Club],1,FALSE)),0,3),3)</f>
        <v>0</v>
      </c>
      <c r="K203" s="23">
        <f>IF(ISNA(VLOOKUP(tblPointScore[[#This Row],[Name / Club]],tblMac_Div1A[[Name / Club]:[Points]],5,FALSE)),0,VLOOKUP(tblPointScore[[#This Row],[Name / Club]],tblMac_Div1A[[Name / Club]:[Points]],5,FALSE))</f>
        <v>0</v>
      </c>
      <c r="L203" s="23">
        <f>IF(ISNA(VLOOKUP(tblPointScore[[#This Row],[Name / Club]],tblMac_Div1B[[Name / Club]:[Points]],5,FALSE)),0,VLOOKUP(tblPointScore[[#This Row],[Name / Club]],tblMac_Div1B[[Name / Club]:[Points]],5,FALSE))</f>
        <v>0</v>
      </c>
      <c r="M203" s="23">
        <f>IF(ISNA(VLOOKUP(tblPointScore[[#This Row],[Name / Club]],tblMac_Div2A[[Name / Club]:[Points]],5,FALSE)),0,VLOOKUP(tblPointScore[[#This Row],[Name / Club]],tblMac_Div2A[[Name / Club]:[Points]],5,FALSE))</f>
        <v>0</v>
      </c>
      <c r="N203" s="23">
        <f>IF(ISNA(VLOOKUP(tblPointScore[[#This Row],[Name / Club]],tblMac_Div2B[[Name / Club]:[Points]],5,FALSE)),0,VLOOKUP(tblPointScore[[#This Row],[Name / Club]],tblMac_Div2B[[Name / Club]:[Points]],5,FALSE))</f>
        <v>0</v>
      </c>
      <c r="O203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03" s="23">
        <f>IF(ISNA(VLOOKUP(tblPointScore[[#This Row],[Name / Club]],tblNow_Div1A[[Name / Club]:[Points]],5,FALSE)),0,VLOOKUP(tblPointScore[[#This Row],[Name / Club]],tblNow_Div1A[[Name / Club]:[Points]],5,FALSE))</f>
        <v>0</v>
      </c>
      <c r="Q203" s="23">
        <f>IF(ISNA(VLOOKUP(tblPointScore[[#This Row],[Name / Club]],tblNow_Div1B[[Name / Club]:[Points]],5,FALSE)),0,VLOOKUP(tblPointScore[[#This Row],[Name / Club]],tblNow_Div1B[[Name / Club]:[Points]],5,FALSE))</f>
        <v>0</v>
      </c>
      <c r="R203" s="23">
        <f>IF(ISNA(VLOOKUP(tblPointScore[[#This Row],[Name / Club]],tblNow_Div2A[[Name / Club]:[Points]],5,FALSE)),0,VLOOKUP(tblPointScore[[#This Row],[Name / Club]],tblNow_Div2A[[Name / Club]:[Points]],5,FALSE))</f>
        <v>0</v>
      </c>
      <c r="S203" s="23">
        <f>IF(ISNA(VLOOKUP(tblPointScore[[#This Row],[Name / Club]],tblNow_Div2B[[Name / Club]:[Points]],5,FALSE)),0,VLOOKUP(tblPointScore[[#This Row],[Name / Club]],tblNow_Div2B[[Name / Club]:[Points]],5,FALSE))</f>
        <v>0</v>
      </c>
      <c r="T203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03" s="23">
        <f>IF(ISNA(VLOOKUP(tblPointScore[[#This Row],[Name / Club]],tblSthn_Div1[[Name / Club]:[Points]],5,FALSE)),0,VLOOKUP(tblPointScore[[#This Row],[Name / Club]],tblSthn_Div1[[Name / Club]:[Points]],5,FALSE))</f>
        <v>0</v>
      </c>
      <c r="V203" s="23">
        <f>IF(ISNA(VLOOKUP(tblPointScore[[#This Row],[Name / Club]],tblSthn_Div2[[Name / Club]:[Points]],5,FALSE)),0,VLOOKUP(tblPointScore[[#This Row],[Name / Club]],tblSthn_Div2[[Name / Club]:[Points]],5,FALSE))</f>
        <v>0</v>
      </c>
      <c r="W203" s="23">
        <f>IF(ISNA(VLOOKUP(tblPointScore[[#This Row],[Name / Club]],tblSthn_Div1[Name / Club],1,FALSE)),IF(ISNA(VLOOKUP(tblPointScore[[#This Row],[Name / Club]],tblSthn_Div2[Name / Club],1,FALSE)),0,3),3)</f>
        <v>0</v>
      </c>
      <c r="X203" s="23">
        <f>SUM(tblPointScore[[#This Row],[Glbn Div 1]:[Sth H Pts]])</f>
        <v>0</v>
      </c>
      <c r="Y20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0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03" s="38" t="str">
        <f>IF(AND(tblPointScore[[#This Row],[Div 1 Pts]]&gt;0,tblPointScore[[#This Row],[Div 2 Pts]]&gt;0),"Y","N")</f>
        <v>N</v>
      </c>
      <c r="AB203" s="35" t="str">
        <f>IF(AND(tblPointScore[[#This Row],[Mac Div 1 A]]&gt;0,tblPointScore[[#This Row],[Mac Div 1 B]]&gt;0),"Y","N")</f>
        <v>N</v>
      </c>
      <c r="AC203" s="35" t="str">
        <f>IF(AND(tblPointScore[[#This Row],[Mac Div 2 A]]&gt;0,tblPointScore[[#This Row],[Mac Div 2 B]]&gt;0),"Y","N")</f>
        <v>N</v>
      </c>
      <c r="AD203" s="35" t="str">
        <f>IF(AND(tblPointScore[[#This Row],[Now Div 1 A]]&gt;0,tblPointScore[[#This Row],[Now Div 1 B]]&gt;0),"Y","N")</f>
        <v>N</v>
      </c>
      <c r="AE203" s="35" t="str">
        <f>IF(AND(tblPointScore[[#This Row],[Now Div 2 A]]&gt;0,tblPointScore[[#This Row],[Now Div 2 B]]&gt;0),"Y","N")</f>
        <v>N</v>
      </c>
      <c r="AF20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04" spans="1:32" hidden="1">
      <c r="A204" s="1">
        <f ca="1">CELL("row", A203)-1</f>
        <v>202</v>
      </c>
      <c r="B204" s="7" t="s">
        <v>421</v>
      </c>
      <c r="C204" s="7" t="s">
        <v>684</v>
      </c>
      <c r="D204" s="4" t="str">
        <f>CONCATENATE(tblPointScore[[#This Row],[Name]]," - ",tblPointScore[[#This Row],[Club]])</f>
        <v>Carter Dion - NVC</v>
      </c>
      <c r="E204" s="1">
        <f>IF(ISNA(VLOOKUP(tblPointScore[[#This Row],[Name / Club]],tblGlbn_Div1[[Name / Club]:[Points]],5,FALSE)),0,VLOOKUP(tblPointScore[[#This Row],[Name / Club]],tblGlbn_Div1[[Name / Club]:[Points]],5,FALSE))</f>
        <v>0</v>
      </c>
      <c r="F204" s="9">
        <f>IF(ISNA(VLOOKUP(tblPointScore[[#This Row],[Name / Club]],tblGlbn_Div2[[Name / Club]:[Points]],5,FALSE)),0,VLOOKUP(tblPointScore[[#This Row],[Name / Club]],tblGlbn_Div2[[Name / Club]:[Points]],5,FALSE))</f>
        <v>0</v>
      </c>
      <c r="G204" s="9">
        <f>IF(ISNA(VLOOKUP(tblPointScore[[#This Row],[Name / Club]],tblGlbn_Div1[Name / Club],1,FALSE)),IF(ISNA(VLOOKUP(tblPointScore[[#This Row],[Name / Club]],tblGlbn_Div2[Name / Club],1,FALSE)),0,3),3)</f>
        <v>0</v>
      </c>
      <c r="H204" s="1">
        <f>IF(ISNA(VLOOKUP(tblPointScore[[#This Row],[Name / Club]],tblIll_Div1[[Name / Club]:[Points]],5,FALSE)),0,VLOOKUP(tblPointScore[[#This Row],[Name / Club]],tblIll_Div1[[Name / Club]:[Points]],5,FALSE))</f>
        <v>0</v>
      </c>
      <c r="I204" s="1">
        <f>IF(ISNA(VLOOKUP(tblPointScore[[#This Row],[Name / Club]],tblIll_Div2[[Name / Club]:[Points]],5,FALSE)),0,VLOOKUP(tblPointScore[[#This Row],[Name / Club]],tblIll_Div2[[Name / Club]:[Points]],5,FALSE))</f>
        <v>0</v>
      </c>
      <c r="J204" s="1">
        <f>IF(ISNA(VLOOKUP(tblPointScore[[#This Row],[Name / Club]],tblIll_Div1[Name / Club],1,FALSE)),IF(ISNA(VLOOKUP(tblPointScore[[#This Row],[Name / Club]],tblIll_Div2[Name / Club],1,FALSE)),0,3),3)</f>
        <v>0</v>
      </c>
      <c r="K204" s="1">
        <f>IF(ISNA(VLOOKUP(tblPointScore[[#This Row],[Name / Club]],tblMac_Div1A[[Name / Club]:[Points]],5,FALSE)),0,VLOOKUP(tblPointScore[[#This Row],[Name / Club]],tblMac_Div1A[[Name / Club]:[Points]],5,FALSE))</f>
        <v>0</v>
      </c>
      <c r="L204" s="1">
        <f>IF(ISNA(VLOOKUP(tblPointScore[[#This Row],[Name / Club]],tblMac_Div1B[[Name / Club]:[Points]],5,FALSE)),0,VLOOKUP(tblPointScore[[#This Row],[Name / Club]],tblMac_Div1B[[Name / Club]:[Points]],5,FALSE))</f>
        <v>0</v>
      </c>
      <c r="M204" s="1">
        <f>IF(ISNA(VLOOKUP(tblPointScore[[#This Row],[Name / Club]],tblMac_Div2A[[Name / Club]:[Points]],5,FALSE)),0,VLOOKUP(tblPointScore[[#This Row],[Name / Club]],tblMac_Div2A[[Name / Club]:[Points]],5,FALSE))</f>
        <v>0</v>
      </c>
      <c r="N204" s="1">
        <f>IF(ISNA(VLOOKUP(tblPointScore[[#This Row],[Name / Club]],tblMac_Div2B[[Name / Club]:[Points]],5,FALSE)),0,VLOOKUP(tblPointScore[[#This Row],[Name / Club]],tblMac_Div2B[[Name / Club]:[Points]],5,FALSE))</f>
        <v>0</v>
      </c>
      <c r="O20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04" s="1">
        <f>IF(ISNA(VLOOKUP(tblPointScore[[#This Row],[Name / Club]],tblNow_Div1A[[Name / Club]:[Points]],5,FALSE)),0,VLOOKUP(tblPointScore[[#This Row],[Name / Club]],tblNow_Div1A[[Name / Club]:[Points]],5,FALSE))</f>
        <v>0</v>
      </c>
      <c r="Q204" s="1">
        <f>IF(ISNA(VLOOKUP(tblPointScore[[#This Row],[Name / Club]],tblNow_Div1B[[Name / Club]:[Points]],5,FALSE)),0,VLOOKUP(tblPointScore[[#This Row],[Name / Club]],tblNow_Div1B[[Name / Club]:[Points]],5,FALSE))</f>
        <v>0</v>
      </c>
      <c r="R204" s="1">
        <f>IF(ISNA(VLOOKUP(tblPointScore[[#This Row],[Name / Club]],tblNow_Div2A[[Name / Club]:[Points]],5,FALSE)),0,VLOOKUP(tblPointScore[[#This Row],[Name / Club]],tblNow_Div2A[[Name / Club]:[Points]],5,FALSE))</f>
        <v>0</v>
      </c>
      <c r="S204" s="1">
        <f>IF(ISNA(VLOOKUP(tblPointScore[[#This Row],[Name / Club]],tblNow_Div2B[[Name / Club]:[Points]],5,FALSE)),0,VLOOKUP(tblPointScore[[#This Row],[Name / Club]],tblNow_Div2B[[Name / Club]:[Points]],5,FALSE))</f>
        <v>0</v>
      </c>
      <c r="T20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04" s="1">
        <f>IF(ISNA(VLOOKUP(tblPointScore[[#This Row],[Name / Club]],tblSthn_Div1[[Name / Club]:[Points]],5,FALSE)),0,VLOOKUP(tblPointScore[[#This Row],[Name / Club]],tblSthn_Div1[[Name / Club]:[Points]],5,FALSE))</f>
        <v>0</v>
      </c>
      <c r="V204" s="1">
        <f>IF(ISNA(VLOOKUP(tblPointScore[[#This Row],[Name / Club]],tblSthn_Div2[[Name / Club]:[Points]],5,FALSE)),0,VLOOKUP(tblPointScore[[#This Row],[Name / Club]],tblSthn_Div2[[Name / Club]:[Points]],5,FALSE))</f>
        <v>0</v>
      </c>
      <c r="W204" s="1">
        <f>IF(ISNA(VLOOKUP(tblPointScore[[#This Row],[Name / Club]],tblSthn_Div1[Name / Club],1,FALSE)),IF(ISNA(VLOOKUP(tblPointScore[[#This Row],[Name / Club]],tblSthn_Div2[Name / Club],1,FALSE)),0,3),3)</f>
        <v>0</v>
      </c>
      <c r="X204" s="9">
        <f>SUM(tblPointScore[[#This Row],[Glbn Div 1]:[Sth H Pts]])</f>
        <v>0</v>
      </c>
      <c r="Y20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0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04" s="38" t="str">
        <f>IF(AND(tblPointScore[[#This Row],[Div 1 Pts]]&gt;0,tblPointScore[[#This Row],[Div 2 Pts]]&gt;0),"Y","N")</f>
        <v>N</v>
      </c>
      <c r="AB204" s="35" t="str">
        <f>IF(AND(tblPointScore[[#This Row],[Mac Div 1 A]]&gt;0,tblPointScore[[#This Row],[Mac Div 1 B]]&gt;0),"Y","N")</f>
        <v>N</v>
      </c>
      <c r="AC204" s="35" t="str">
        <f>IF(AND(tblPointScore[[#This Row],[Mac Div 2 A]]&gt;0,tblPointScore[[#This Row],[Mac Div 2 B]]&gt;0),"Y","N")</f>
        <v>N</v>
      </c>
      <c r="AD204" s="35" t="str">
        <f>IF(AND(tblPointScore[[#This Row],[Now Div 1 A]]&gt;0,tblPointScore[[#This Row],[Now Div 1 B]]&gt;0),"Y","N")</f>
        <v>N</v>
      </c>
      <c r="AE204" s="35" t="str">
        <f>IF(AND(tblPointScore[[#This Row],[Now Div 2 A]]&gt;0,tblPointScore[[#This Row],[Now Div 2 B]]&gt;0),"Y","N")</f>
        <v>N</v>
      </c>
      <c r="AF20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05" spans="1:32" hidden="1">
      <c r="A205" s="1">
        <f ca="1">CELL("row", A204)-1</f>
        <v>203</v>
      </c>
      <c r="B205" s="7" t="s">
        <v>130</v>
      </c>
      <c r="C205" s="7" t="s">
        <v>682</v>
      </c>
      <c r="D205" s="4" t="str">
        <f>CONCATENATE(tblPointScore[[#This Row],[Name]]," - ",tblPointScore[[#This Row],[Club]])</f>
        <v>Cartledge Colin - CCC</v>
      </c>
      <c r="E205" s="1">
        <f>IF(ISNA(VLOOKUP(tblPointScore[[#This Row],[Name / Club]],tblGlbn_Div1[[Name / Club]:[Points]],5,FALSE)),0,VLOOKUP(tblPointScore[[#This Row],[Name / Club]],tblGlbn_Div1[[Name / Club]:[Points]],5,FALSE))</f>
        <v>0</v>
      </c>
      <c r="F205" s="1">
        <f>IF(ISNA(VLOOKUP(tblPointScore[[#This Row],[Name / Club]],tblGlbn_Div2[[Name / Club]:[Points]],5,FALSE)),0,VLOOKUP(tblPointScore[[#This Row],[Name / Club]],tblGlbn_Div2[[Name / Club]:[Points]],5,FALSE))</f>
        <v>0</v>
      </c>
      <c r="G205" s="1">
        <f>IF(ISNA(VLOOKUP(tblPointScore[[#This Row],[Name / Club]],tblGlbn_Div1[Name / Club],1,FALSE)),IF(ISNA(VLOOKUP(tblPointScore[[#This Row],[Name / Club]],tblGlbn_Div2[Name / Club],1,FALSE)),0,3),3)</f>
        <v>0</v>
      </c>
      <c r="H205" s="1">
        <f>IF(ISNA(VLOOKUP(tblPointScore[[#This Row],[Name / Club]],tblIll_Div1[[Name / Club]:[Points]],5,FALSE)),0,VLOOKUP(tblPointScore[[#This Row],[Name / Club]],tblIll_Div1[[Name / Club]:[Points]],5,FALSE))</f>
        <v>0</v>
      </c>
      <c r="I205" s="1">
        <f>IF(ISNA(VLOOKUP(tblPointScore[[#This Row],[Name / Club]],tblIll_Div2[[Name / Club]:[Points]],5,FALSE)),0,VLOOKUP(tblPointScore[[#This Row],[Name / Club]],tblIll_Div2[[Name / Club]:[Points]],5,FALSE))</f>
        <v>0</v>
      </c>
      <c r="J205" s="1">
        <f>IF(ISNA(VLOOKUP(tblPointScore[[#This Row],[Name / Club]],tblIll_Div1[Name / Club],1,FALSE)),IF(ISNA(VLOOKUP(tblPointScore[[#This Row],[Name / Club]],tblIll_Div2[Name / Club],1,FALSE)),0,3),3)</f>
        <v>0</v>
      </c>
      <c r="K205" s="1">
        <f>IF(ISNA(VLOOKUP(tblPointScore[[#This Row],[Name / Club]],tblMac_Div1A[[Name / Club]:[Points]],5,FALSE)),0,VLOOKUP(tblPointScore[[#This Row],[Name / Club]],tblMac_Div1A[[Name / Club]:[Points]],5,FALSE))</f>
        <v>0</v>
      </c>
      <c r="L205" s="1">
        <f>IF(ISNA(VLOOKUP(tblPointScore[[#This Row],[Name / Club]],tblMac_Div1B[[Name / Club]:[Points]],5,FALSE)),0,VLOOKUP(tblPointScore[[#This Row],[Name / Club]],tblMac_Div1B[[Name / Club]:[Points]],5,FALSE))</f>
        <v>0</v>
      </c>
      <c r="M205" s="1">
        <f>IF(ISNA(VLOOKUP(tblPointScore[[#This Row],[Name / Club]],tblMac_Div2A[[Name / Club]:[Points]],5,FALSE)),0,VLOOKUP(tblPointScore[[#This Row],[Name / Club]],tblMac_Div2A[[Name / Club]:[Points]],5,FALSE))</f>
        <v>0</v>
      </c>
      <c r="N205" s="1">
        <f>IF(ISNA(VLOOKUP(tblPointScore[[#This Row],[Name / Club]],tblMac_Div2B[[Name / Club]:[Points]],5,FALSE)),0,VLOOKUP(tblPointScore[[#This Row],[Name / Club]],tblMac_Div2B[[Name / Club]:[Points]],5,FALSE))</f>
        <v>0</v>
      </c>
      <c r="O20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05" s="1">
        <f>IF(ISNA(VLOOKUP(tblPointScore[[#This Row],[Name / Club]],tblNow_Div1A[[Name / Club]:[Points]],5,FALSE)),0,VLOOKUP(tblPointScore[[#This Row],[Name / Club]],tblNow_Div1A[[Name / Club]:[Points]],5,FALSE))</f>
        <v>0</v>
      </c>
      <c r="Q205" s="1">
        <f>IF(ISNA(VLOOKUP(tblPointScore[[#This Row],[Name / Club]],tblNow_Div1B[[Name / Club]:[Points]],5,FALSE)),0,VLOOKUP(tblPointScore[[#This Row],[Name / Club]],tblNow_Div1B[[Name / Club]:[Points]],5,FALSE))</f>
        <v>0</v>
      </c>
      <c r="R205" s="1">
        <f>IF(ISNA(VLOOKUP(tblPointScore[[#This Row],[Name / Club]],tblNow_Div2A[[Name / Club]:[Points]],5,FALSE)),0,VLOOKUP(tblPointScore[[#This Row],[Name / Club]],tblNow_Div2A[[Name / Club]:[Points]],5,FALSE))</f>
        <v>0</v>
      </c>
      <c r="S205" s="1">
        <f>IF(ISNA(VLOOKUP(tblPointScore[[#This Row],[Name / Club]],tblNow_Div2B[[Name / Club]:[Points]],5,FALSE)),0,VLOOKUP(tblPointScore[[#This Row],[Name / Club]],tblNow_Div2B[[Name / Club]:[Points]],5,FALSE))</f>
        <v>0</v>
      </c>
      <c r="T20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05" s="1">
        <f>IF(ISNA(VLOOKUP(tblPointScore[[#This Row],[Name / Club]],tblSthn_Div1[[Name / Club]:[Points]],5,FALSE)),0,VLOOKUP(tblPointScore[[#This Row],[Name / Club]],tblSthn_Div1[[Name / Club]:[Points]],5,FALSE))</f>
        <v>0</v>
      </c>
      <c r="V205" s="1">
        <f>IF(ISNA(VLOOKUP(tblPointScore[[#This Row],[Name / Club]],tblSthn_Div2[[Name / Club]:[Points]],5,FALSE)),0,VLOOKUP(tblPointScore[[#This Row],[Name / Club]],tblSthn_Div2[[Name / Club]:[Points]],5,FALSE))</f>
        <v>0</v>
      </c>
      <c r="W205" s="1">
        <f>IF(ISNA(VLOOKUP(tblPointScore[[#This Row],[Name / Club]],tblSthn_Div1[Name / Club],1,FALSE)),IF(ISNA(VLOOKUP(tblPointScore[[#This Row],[Name / Club]],tblSthn_Div2[Name / Club],1,FALSE)),0,3),3)</f>
        <v>0</v>
      </c>
      <c r="X205" s="1">
        <f>SUM(tblPointScore[[#This Row],[Glbn Div 1]:[Sth H Pts]])</f>
        <v>0</v>
      </c>
      <c r="Y20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0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05" s="38" t="str">
        <f>IF(AND(tblPointScore[[#This Row],[Div 1 Pts]]&gt;0,tblPointScore[[#This Row],[Div 2 Pts]]&gt;0),"Y","N")</f>
        <v>N</v>
      </c>
      <c r="AB205" s="35" t="str">
        <f>IF(AND(tblPointScore[[#This Row],[Mac Div 1 A]]&gt;0,tblPointScore[[#This Row],[Mac Div 1 B]]&gt;0),"Y","N")</f>
        <v>N</v>
      </c>
      <c r="AC205" s="35" t="str">
        <f>IF(AND(tblPointScore[[#This Row],[Mac Div 2 A]]&gt;0,tblPointScore[[#This Row],[Mac Div 2 B]]&gt;0),"Y","N")</f>
        <v>N</v>
      </c>
      <c r="AD205" s="35" t="str">
        <f>IF(AND(tblPointScore[[#This Row],[Now Div 1 A]]&gt;0,tblPointScore[[#This Row],[Now Div 1 B]]&gt;0),"Y","N")</f>
        <v>N</v>
      </c>
      <c r="AE205" s="35" t="str">
        <f>IF(AND(tblPointScore[[#This Row],[Now Div 2 A]]&gt;0,tblPointScore[[#This Row],[Now Div 2 B]]&gt;0),"Y","N")</f>
        <v>N</v>
      </c>
      <c r="AF20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06" spans="1:32" hidden="1">
      <c r="A206" s="1">
        <f ca="1">CELL("row", A205)-1</f>
        <v>204</v>
      </c>
      <c r="B206" s="7" t="s">
        <v>131</v>
      </c>
      <c r="C206" s="7" t="s">
        <v>682</v>
      </c>
      <c r="D206" s="4" t="str">
        <f>CONCATENATE(tblPointScore[[#This Row],[Name]]," - ",tblPointScore[[#This Row],[Club]])</f>
        <v>Cartledge Sam - CCC</v>
      </c>
      <c r="E206" s="1">
        <f>IF(ISNA(VLOOKUP(tblPointScore[[#This Row],[Name / Club]],tblGlbn_Div1[[Name / Club]:[Points]],5,FALSE)),0,VLOOKUP(tblPointScore[[#This Row],[Name / Club]],tblGlbn_Div1[[Name / Club]:[Points]],5,FALSE))</f>
        <v>0</v>
      </c>
      <c r="F206" s="1">
        <f>IF(ISNA(VLOOKUP(tblPointScore[[#This Row],[Name / Club]],tblGlbn_Div2[[Name / Club]:[Points]],5,FALSE)),0,VLOOKUP(tblPointScore[[#This Row],[Name / Club]],tblGlbn_Div2[[Name / Club]:[Points]],5,FALSE))</f>
        <v>0</v>
      </c>
      <c r="G206" s="1">
        <f>IF(ISNA(VLOOKUP(tblPointScore[[#This Row],[Name / Club]],tblGlbn_Div1[Name / Club],1,FALSE)),IF(ISNA(VLOOKUP(tblPointScore[[#This Row],[Name / Club]],tblGlbn_Div2[Name / Club],1,FALSE)),0,3),3)</f>
        <v>0</v>
      </c>
      <c r="H206" s="1">
        <f>IF(ISNA(VLOOKUP(tblPointScore[[#This Row],[Name / Club]],tblIll_Div1[[Name / Club]:[Points]],5,FALSE)),0,VLOOKUP(tblPointScore[[#This Row],[Name / Club]],tblIll_Div1[[Name / Club]:[Points]],5,FALSE))</f>
        <v>0</v>
      </c>
      <c r="I206" s="1">
        <f>IF(ISNA(VLOOKUP(tblPointScore[[#This Row],[Name / Club]],tblIll_Div2[[Name / Club]:[Points]],5,FALSE)),0,VLOOKUP(tblPointScore[[#This Row],[Name / Club]],tblIll_Div2[[Name / Club]:[Points]],5,FALSE))</f>
        <v>0</v>
      </c>
      <c r="J206" s="1">
        <f>IF(ISNA(VLOOKUP(tblPointScore[[#This Row],[Name / Club]],tblIll_Div1[Name / Club],1,FALSE)),IF(ISNA(VLOOKUP(tblPointScore[[#This Row],[Name / Club]],tblIll_Div2[Name / Club],1,FALSE)),0,3),3)</f>
        <v>0</v>
      </c>
      <c r="K206" s="1">
        <f>IF(ISNA(VLOOKUP(tblPointScore[[#This Row],[Name / Club]],tblMac_Div1A[[Name / Club]:[Points]],5,FALSE)),0,VLOOKUP(tblPointScore[[#This Row],[Name / Club]],tblMac_Div1A[[Name / Club]:[Points]],5,FALSE))</f>
        <v>0</v>
      </c>
      <c r="L206" s="1">
        <f>IF(ISNA(VLOOKUP(tblPointScore[[#This Row],[Name / Club]],tblMac_Div1B[[Name / Club]:[Points]],5,FALSE)),0,VLOOKUP(tblPointScore[[#This Row],[Name / Club]],tblMac_Div1B[[Name / Club]:[Points]],5,FALSE))</f>
        <v>0</v>
      </c>
      <c r="M206" s="1">
        <f>IF(ISNA(VLOOKUP(tblPointScore[[#This Row],[Name / Club]],tblMac_Div2A[[Name / Club]:[Points]],5,FALSE)),0,VLOOKUP(tblPointScore[[#This Row],[Name / Club]],tblMac_Div2A[[Name / Club]:[Points]],5,FALSE))</f>
        <v>0</v>
      </c>
      <c r="N206" s="1">
        <f>IF(ISNA(VLOOKUP(tblPointScore[[#This Row],[Name / Club]],tblMac_Div2B[[Name / Club]:[Points]],5,FALSE)),0,VLOOKUP(tblPointScore[[#This Row],[Name / Club]],tblMac_Div2B[[Name / Club]:[Points]],5,FALSE))</f>
        <v>0</v>
      </c>
      <c r="O20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06" s="1">
        <f>IF(ISNA(VLOOKUP(tblPointScore[[#This Row],[Name / Club]],tblNow_Div1A[[Name / Club]:[Points]],5,FALSE)),0,VLOOKUP(tblPointScore[[#This Row],[Name / Club]],tblNow_Div1A[[Name / Club]:[Points]],5,FALSE))</f>
        <v>0</v>
      </c>
      <c r="Q206" s="1">
        <f>IF(ISNA(VLOOKUP(tblPointScore[[#This Row],[Name / Club]],tblNow_Div1B[[Name / Club]:[Points]],5,FALSE)),0,VLOOKUP(tblPointScore[[#This Row],[Name / Club]],tblNow_Div1B[[Name / Club]:[Points]],5,FALSE))</f>
        <v>0</v>
      </c>
      <c r="R206" s="1">
        <f>IF(ISNA(VLOOKUP(tblPointScore[[#This Row],[Name / Club]],tblNow_Div2A[[Name / Club]:[Points]],5,FALSE)),0,VLOOKUP(tblPointScore[[#This Row],[Name / Club]],tblNow_Div2A[[Name / Club]:[Points]],5,FALSE))</f>
        <v>0</v>
      </c>
      <c r="S206" s="1">
        <f>IF(ISNA(VLOOKUP(tblPointScore[[#This Row],[Name / Club]],tblNow_Div2B[[Name / Club]:[Points]],5,FALSE)),0,VLOOKUP(tblPointScore[[#This Row],[Name / Club]],tblNow_Div2B[[Name / Club]:[Points]],5,FALSE))</f>
        <v>0</v>
      </c>
      <c r="T20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06" s="1">
        <f>IF(ISNA(VLOOKUP(tblPointScore[[#This Row],[Name / Club]],tblSthn_Div1[[Name / Club]:[Points]],5,FALSE)),0,VLOOKUP(tblPointScore[[#This Row],[Name / Club]],tblSthn_Div1[[Name / Club]:[Points]],5,FALSE))</f>
        <v>0</v>
      </c>
      <c r="V206" s="1">
        <f>IF(ISNA(VLOOKUP(tblPointScore[[#This Row],[Name / Club]],tblSthn_Div2[[Name / Club]:[Points]],5,FALSE)),0,VLOOKUP(tblPointScore[[#This Row],[Name / Club]],tblSthn_Div2[[Name / Club]:[Points]],5,FALSE))</f>
        <v>0</v>
      </c>
      <c r="W206" s="1">
        <f>IF(ISNA(VLOOKUP(tblPointScore[[#This Row],[Name / Club]],tblSthn_Div1[Name / Club],1,FALSE)),IF(ISNA(VLOOKUP(tblPointScore[[#This Row],[Name / Club]],tblSthn_Div2[Name / Club],1,FALSE)),0,3),3)</f>
        <v>0</v>
      </c>
      <c r="X206" s="1">
        <f>SUM(tblPointScore[[#This Row],[Glbn Div 1]:[Sth H Pts]])</f>
        <v>0</v>
      </c>
      <c r="Y20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0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06" s="38" t="str">
        <f>IF(AND(tblPointScore[[#This Row],[Div 1 Pts]]&gt;0,tblPointScore[[#This Row],[Div 2 Pts]]&gt;0),"Y","N")</f>
        <v>N</v>
      </c>
      <c r="AB206" s="35" t="str">
        <f>IF(AND(tblPointScore[[#This Row],[Mac Div 1 A]]&gt;0,tblPointScore[[#This Row],[Mac Div 1 B]]&gt;0),"Y","N")</f>
        <v>N</v>
      </c>
      <c r="AC206" s="35" t="str">
        <f>IF(AND(tblPointScore[[#This Row],[Mac Div 2 A]]&gt;0,tblPointScore[[#This Row],[Mac Div 2 B]]&gt;0),"Y","N")</f>
        <v>N</v>
      </c>
      <c r="AD206" s="35" t="str">
        <f>IF(AND(tblPointScore[[#This Row],[Now Div 1 A]]&gt;0,tblPointScore[[#This Row],[Now Div 1 B]]&gt;0),"Y","N")</f>
        <v>N</v>
      </c>
      <c r="AE206" s="35" t="str">
        <f>IF(AND(tblPointScore[[#This Row],[Now Div 2 A]]&gt;0,tblPointScore[[#This Row],[Now Div 2 B]]&gt;0),"Y","N")</f>
        <v>N</v>
      </c>
      <c r="AF20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07" spans="1:32" hidden="1">
      <c r="A207" s="1">
        <f ca="1">CELL("row", A206)-1</f>
        <v>205</v>
      </c>
      <c r="B207" s="7" t="s">
        <v>132</v>
      </c>
      <c r="C207" s="7" t="s">
        <v>681</v>
      </c>
      <c r="D207" s="4" t="str">
        <f>CONCATENATE(tblPointScore[[#This Row],[Name]]," - ",tblPointScore[[#This Row],[Club]])</f>
        <v>Cartwright Andy - GCC</v>
      </c>
      <c r="E207" s="1">
        <f>IF(ISNA(VLOOKUP(tblPointScore[[#This Row],[Name / Club]],tblGlbn_Div1[[Name / Club]:[Points]],5,FALSE)),0,VLOOKUP(tblPointScore[[#This Row],[Name / Club]],tblGlbn_Div1[[Name / Club]:[Points]],5,FALSE))</f>
        <v>0</v>
      </c>
      <c r="F207" s="1">
        <f>IF(ISNA(VLOOKUP(tblPointScore[[#This Row],[Name / Club]],tblGlbn_Div2[[Name / Club]:[Points]],5,FALSE)),0,VLOOKUP(tblPointScore[[#This Row],[Name / Club]],tblGlbn_Div2[[Name / Club]:[Points]],5,FALSE))</f>
        <v>0</v>
      </c>
      <c r="G207" s="1">
        <f>IF(ISNA(VLOOKUP(tblPointScore[[#This Row],[Name / Club]],tblGlbn_Div1[Name / Club],1,FALSE)),IF(ISNA(VLOOKUP(tblPointScore[[#This Row],[Name / Club]],tblGlbn_Div2[Name / Club],1,FALSE)),0,3),3)</f>
        <v>0</v>
      </c>
      <c r="H207" s="1">
        <f>IF(ISNA(VLOOKUP(tblPointScore[[#This Row],[Name / Club]],tblIll_Div1[[Name / Club]:[Points]],5,FALSE)),0,VLOOKUP(tblPointScore[[#This Row],[Name / Club]],tblIll_Div1[[Name / Club]:[Points]],5,FALSE))</f>
        <v>0</v>
      </c>
      <c r="I207" s="1">
        <f>IF(ISNA(VLOOKUP(tblPointScore[[#This Row],[Name / Club]],tblIll_Div2[[Name / Club]:[Points]],5,FALSE)),0,VLOOKUP(tblPointScore[[#This Row],[Name / Club]],tblIll_Div2[[Name / Club]:[Points]],5,FALSE))</f>
        <v>0</v>
      </c>
      <c r="J207" s="1">
        <f>IF(ISNA(VLOOKUP(tblPointScore[[#This Row],[Name / Club]],tblIll_Div1[Name / Club],1,FALSE)),IF(ISNA(VLOOKUP(tblPointScore[[#This Row],[Name / Club]],tblIll_Div2[Name / Club],1,FALSE)),0,3),3)</f>
        <v>0</v>
      </c>
      <c r="K207" s="1">
        <f>IF(ISNA(VLOOKUP(tblPointScore[[#This Row],[Name / Club]],tblMac_Div1A[[Name / Club]:[Points]],5,FALSE)),0,VLOOKUP(tblPointScore[[#This Row],[Name / Club]],tblMac_Div1A[[Name / Club]:[Points]],5,FALSE))</f>
        <v>0</v>
      </c>
      <c r="L207" s="1">
        <f>IF(ISNA(VLOOKUP(tblPointScore[[#This Row],[Name / Club]],tblMac_Div1B[[Name / Club]:[Points]],5,FALSE)),0,VLOOKUP(tblPointScore[[#This Row],[Name / Club]],tblMac_Div1B[[Name / Club]:[Points]],5,FALSE))</f>
        <v>0</v>
      </c>
      <c r="M207" s="1">
        <f>IF(ISNA(VLOOKUP(tblPointScore[[#This Row],[Name / Club]],tblMac_Div2A[[Name / Club]:[Points]],5,FALSE)),0,VLOOKUP(tblPointScore[[#This Row],[Name / Club]],tblMac_Div2A[[Name / Club]:[Points]],5,FALSE))</f>
        <v>0</v>
      </c>
      <c r="N207" s="1">
        <f>IF(ISNA(VLOOKUP(tblPointScore[[#This Row],[Name / Club]],tblMac_Div2B[[Name / Club]:[Points]],5,FALSE)),0,VLOOKUP(tblPointScore[[#This Row],[Name / Club]],tblMac_Div2B[[Name / Club]:[Points]],5,FALSE))</f>
        <v>0</v>
      </c>
      <c r="O20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07" s="1">
        <f>IF(ISNA(VLOOKUP(tblPointScore[[#This Row],[Name / Club]],tblNow_Div1A[[Name / Club]:[Points]],5,FALSE)),0,VLOOKUP(tblPointScore[[#This Row],[Name / Club]],tblNow_Div1A[[Name / Club]:[Points]],5,FALSE))</f>
        <v>0</v>
      </c>
      <c r="Q207" s="1">
        <f>IF(ISNA(VLOOKUP(tblPointScore[[#This Row],[Name / Club]],tblNow_Div1B[[Name / Club]:[Points]],5,FALSE)),0,VLOOKUP(tblPointScore[[#This Row],[Name / Club]],tblNow_Div1B[[Name / Club]:[Points]],5,FALSE))</f>
        <v>0</v>
      </c>
      <c r="R207" s="1">
        <f>IF(ISNA(VLOOKUP(tblPointScore[[#This Row],[Name / Club]],tblNow_Div2A[[Name / Club]:[Points]],5,FALSE)),0,VLOOKUP(tblPointScore[[#This Row],[Name / Club]],tblNow_Div2A[[Name / Club]:[Points]],5,FALSE))</f>
        <v>0</v>
      </c>
      <c r="S207" s="1">
        <f>IF(ISNA(VLOOKUP(tblPointScore[[#This Row],[Name / Club]],tblNow_Div2B[[Name / Club]:[Points]],5,FALSE)),0,VLOOKUP(tblPointScore[[#This Row],[Name / Club]],tblNow_Div2B[[Name / Club]:[Points]],5,FALSE))</f>
        <v>0</v>
      </c>
      <c r="T20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07" s="1">
        <f>IF(ISNA(VLOOKUP(tblPointScore[[#This Row],[Name / Club]],tblSthn_Div1[[Name / Club]:[Points]],5,FALSE)),0,VLOOKUP(tblPointScore[[#This Row],[Name / Club]],tblSthn_Div1[[Name / Club]:[Points]],5,FALSE))</f>
        <v>0</v>
      </c>
      <c r="V207" s="1">
        <f>IF(ISNA(VLOOKUP(tblPointScore[[#This Row],[Name / Club]],tblSthn_Div2[[Name / Club]:[Points]],5,FALSE)),0,VLOOKUP(tblPointScore[[#This Row],[Name / Club]],tblSthn_Div2[[Name / Club]:[Points]],5,FALSE))</f>
        <v>0</v>
      </c>
      <c r="W207" s="1">
        <f>IF(ISNA(VLOOKUP(tblPointScore[[#This Row],[Name / Club]],tblSthn_Div1[Name / Club],1,FALSE)),IF(ISNA(VLOOKUP(tblPointScore[[#This Row],[Name / Club]],tblSthn_Div2[Name / Club],1,FALSE)),0,3),3)</f>
        <v>0</v>
      </c>
      <c r="X207" s="1">
        <f>SUM(tblPointScore[[#This Row],[Glbn Div 1]:[Sth H Pts]])</f>
        <v>0</v>
      </c>
      <c r="Y20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0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07" s="38" t="str">
        <f>IF(AND(tblPointScore[[#This Row],[Div 1 Pts]]&gt;0,tblPointScore[[#This Row],[Div 2 Pts]]&gt;0),"Y","N")</f>
        <v>N</v>
      </c>
      <c r="AB207" s="35" t="str">
        <f>IF(AND(tblPointScore[[#This Row],[Mac Div 1 A]]&gt;0,tblPointScore[[#This Row],[Mac Div 1 B]]&gt;0),"Y","N")</f>
        <v>N</v>
      </c>
      <c r="AC207" s="35" t="str">
        <f>IF(AND(tblPointScore[[#This Row],[Mac Div 2 A]]&gt;0,tblPointScore[[#This Row],[Mac Div 2 B]]&gt;0),"Y","N")</f>
        <v>N</v>
      </c>
      <c r="AD207" s="35" t="str">
        <f>IF(AND(tblPointScore[[#This Row],[Now Div 1 A]]&gt;0,tblPointScore[[#This Row],[Now Div 1 B]]&gt;0),"Y","N")</f>
        <v>N</v>
      </c>
      <c r="AE207" s="35" t="str">
        <f>IF(AND(tblPointScore[[#This Row],[Now Div 2 A]]&gt;0,tblPointScore[[#This Row],[Now Div 2 B]]&gt;0),"Y","N")</f>
        <v>N</v>
      </c>
      <c r="AF20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08" spans="1:32" hidden="1">
      <c r="A208" s="20">
        <f ca="1">CELL("row", A207)-1</f>
        <v>206</v>
      </c>
      <c r="B208" s="43" t="s">
        <v>656</v>
      </c>
      <c r="C208" s="43" t="s">
        <v>682</v>
      </c>
      <c r="D208" s="22" t="str">
        <f>CONCATENATE(tblPointScore[[#This Row],[Name]]," - ",tblPointScore[[#This Row],[Club]])</f>
        <v>Cartwright Richard - CCC</v>
      </c>
      <c r="E208" s="23">
        <f>IF(ISNA(VLOOKUP(tblPointScore[[#This Row],[Name / Club]],tblGlbn_Div1[[Name / Club]:[Points]],5,FALSE)),0,VLOOKUP(tblPointScore[[#This Row],[Name / Club]],tblGlbn_Div1[[Name / Club]:[Points]],5,FALSE))</f>
        <v>0</v>
      </c>
      <c r="F208" s="23">
        <f>IF(ISNA(VLOOKUP(tblPointScore[[#This Row],[Name / Club]],tblGlbn_Div2[[Name / Club]:[Points]],5,FALSE)),0,VLOOKUP(tblPointScore[[#This Row],[Name / Club]],tblGlbn_Div2[[Name / Club]:[Points]],5,FALSE))</f>
        <v>0</v>
      </c>
      <c r="G208" s="23">
        <f>IF(ISNA(VLOOKUP(tblPointScore[[#This Row],[Name / Club]],tblGlbn_Div1[Name / Club],1,FALSE)),IF(ISNA(VLOOKUP(tblPointScore[[#This Row],[Name / Club]],tblGlbn_Div2[Name / Club],1,FALSE)),0,3),3)</f>
        <v>0</v>
      </c>
      <c r="H208" s="23">
        <f>IF(ISNA(VLOOKUP(tblPointScore[[#This Row],[Name / Club]],tblIll_Div1[[Name / Club]:[Points]],5,FALSE)),0,VLOOKUP(tblPointScore[[#This Row],[Name / Club]],tblIll_Div1[[Name / Club]:[Points]],5,FALSE))</f>
        <v>0</v>
      </c>
      <c r="I208" s="23">
        <f>IF(ISNA(VLOOKUP(tblPointScore[[#This Row],[Name / Club]],tblIll_Div2[[Name / Club]:[Points]],5,FALSE)),0,VLOOKUP(tblPointScore[[#This Row],[Name / Club]],tblIll_Div2[[Name / Club]:[Points]],5,FALSE))</f>
        <v>0</v>
      </c>
      <c r="J208" s="23">
        <f>IF(ISNA(VLOOKUP(tblPointScore[[#This Row],[Name / Club]],tblIll_Div1[Name / Club],1,FALSE)),IF(ISNA(VLOOKUP(tblPointScore[[#This Row],[Name / Club]],tblIll_Div2[Name / Club],1,FALSE)),0,3),3)</f>
        <v>0</v>
      </c>
      <c r="K208" s="23">
        <f>IF(ISNA(VLOOKUP(tblPointScore[[#This Row],[Name / Club]],tblMac_Div1A[[Name / Club]:[Points]],5,FALSE)),0,VLOOKUP(tblPointScore[[#This Row],[Name / Club]],tblMac_Div1A[[Name / Club]:[Points]],5,FALSE))</f>
        <v>0</v>
      </c>
      <c r="L208" s="23">
        <f>IF(ISNA(VLOOKUP(tblPointScore[[#This Row],[Name / Club]],tblMac_Div1B[[Name / Club]:[Points]],5,FALSE)),0,VLOOKUP(tblPointScore[[#This Row],[Name / Club]],tblMac_Div1B[[Name / Club]:[Points]],5,FALSE))</f>
        <v>0</v>
      </c>
      <c r="M208" s="23">
        <f>IF(ISNA(VLOOKUP(tblPointScore[[#This Row],[Name / Club]],tblMac_Div2A[[Name / Club]:[Points]],5,FALSE)),0,VLOOKUP(tblPointScore[[#This Row],[Name / Club]],tblMac_Div2A[[Name / Club]:[Points]],5,FALSE))</f>
        <v>0</v>
      </c>
      <c r="N208" s="23">
        <f>IF(ISNA(VLOOKUP(tblPointScore[[#This Row],[Name / Club]],tblMac_Div2B[[Name / Club]:[Points]],5,FALSE)),0,VLOOKUP(tblPointScore[[#This Row],[Name / Club]],tblMac_Div2B[[Name / Club]:[Points]],5,FALSE))</f>
        <v>0</v>
      </c>
      <c r="O208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08" s="23">
        <f>IF(ISNA(VLOOKUP(tblPointScore[[#This Row],[Name / Club]],tblNow_Div1A[[Name / Club]:[Points]],5,FALSE)),0,VLOOKUP(tblPointScore[[#This Row],[Name / Club]],tblNow_Div1A[[Name / Club]:[Points]],5,FALSE))</f>
        <v>0</v>
      </c>
      <c r="Q208" s="23">
        <f>IF(ISNA(VLOOKUP(tblPointScore[[#This Row],[Name / Club]],tblNow_Div1B[[Name / Club]:[Points]],5,FALSE)),0,VLOOKUP(tblPointScore[[#This Row],[Name / Club]],tblNow_Div1B[[Name / Club]:[Points]],5,FALSE))</f>
        <v>0</v>
      </c>
      <c r="R208" s="23">
        <f>IF(ISNA(VLOOKUP(tblPointScore[[#This Row],[Name / Club]],tblNow_Div2A[[Name / Club]:[Points]],5,FALSE)),0,VLOOKUP(tblPointScore[[#This Row],[Name / Club]],tblNow_Div2A[[Name / Club]:[Points]],5,FALSE))</f>
        <v>0</v>
      </c>
      <c r="S208" s="23">
        <f>IF(ISNA(VLOOKUP(tblPointScore[[#This Row],[Name / Club]],tblNow_Div2B[[Name / Club]:[Points]],5,FALSE)),0,VLOOKUP(tblPointScore[[#This Row],[Name / Club]],tblNow_Div2B[[Name / Club]:[Points]],5,FALSE))</f>
        <v>0</v>
      </c>
      <c r="T208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08" s="23">
        <f>IF(ISNA(VLOOKUP(tblPointScore[[#This Row],[Name / Club]],tblSthn_Div1[[Name / Club]:[Points]],5,FALSE)),0,VLOOKUP(tblPointScore[[#This Row],[Name / Club]],tblSthn_Div1[[Name / Club]:[Points]],5,FALSE))</f>
        <v>0</v>
      </c>
      <c r="V208" s="23">
        <f>IF(ISNA(VLOOKUP(tblPointScore[[#This Row],[Name / Club]],tblSthn_Div2[[Name / Club]:[Points]],5,FALSE)),0,VLOOKUP(tblPointScore[[#This Row],[Name / Club]],tblSthn_Div2[[Name / Club]:[Points]],5,FALSE))</f>
        <v>0</v>
      </c>
      <c r="W208" s="23">
        <f>IF(ISNA(VLOOKUP(tblPointScore[[#This Row],[Name / Club]],tblSthn_Div1[Name / Club],1,FALSE)),IF(ISNA(VLOOKUP(tblPointScore[[#This Row],[Name / Club]],tblSthn_Div2[Name / Club],1,FALSE)),0,3),3)</f>
        <v>0</v>
      </c>
      <c r="X208" s="23">
        <f>SUM(tblPointScore[[#This Row],[Glbn Div 1]:[Sth H Pts]])</f>
        <v>0</v>
      </c>
      <c r="Y208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08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08" s="44" t="str">
        <f>IF(AND(tblPointScore[[#This Row],[Div 1 Pts]]&gt;0,tblPointScore[[#This Row],[Div 2 Pts]]&gt;0),"Y","N")</f>
        <v>N</v>
      </c>
      <c r="AB208" s="45" t="str">
        <f>IF(AND(tblPointScore[[#This Row],[Mac Div 1 A]]&gt;0,tblPointScore[[#This Row],[Mac Div 1 B]]&gt;0),"Y","N")</f>
        <v>N</v>
      </c>
      <c r="AC208" s="45" t="str">
        <f>IF(AND(tblPointScore[[#This Row],[Mac Div 2 A]]&gt;0,tblPointScore[[#This Row],[Mac Div 2 B]]&gt;0),"Y","N")</f>
        <v>N</v>
      </c>
      <c r="AD208" s="45" t="str">
        <f>IF(AND(tblPointScore[[#This Row],[Now Div 1 A]]&gt;0,tblPointScore[[#This Row],[Now Div 1 B]]&gt;0),"Y","N")</f>
        <v>N</v>
      </c>
      <c r="AE208" s="45" t="str">
        <f>IF(AND(tblPointScore[[#This Row],[Now Div 2 A]]&gt;0,tblPointScore[[#This Row],[Now Div 2 B]]&gt;0),"Y","N")</f>
        <v>N</v>
      </c>
      <c r="AF208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09" spans="1:32" hidden="1">
      <c r="A209" s="1">
        <f ca="1">CELL("row", A208)-1</f>
        <v>207</v>
      </c>
      <c r="B209" s="7" t="s">
        <v>134</v>
      </c>
      <c r="C209" s="7" t="s">
        <v>682</v>
      </c>
      <c r="D209" s="4" t="str">
        <f>CONCATENATE(tblPointScore[[#This Row],[Name]]," - ",tblPointScore[[#This Row],[Club]])</f>
        <v>Cartwright Tim - CCC</v>
      </c>
      <c r="E209" s="1">
        <f>IF(ISNA(VLOOKUP(tblPointScore[[#This Row],[Name / Club]],tblGlbn_Div1[[Name / Club]:[Points]],5,FALSE)),0,VLOOKUP(tblPointScore[[#This Row],[Name / Club]],tblGlbn_Div1[[Name / Club]:[Points]],5,FALSE))</f>
        <v>0</v>
      </c>
      <c r="F209" s="1">
        <f>IF(ISNA(VLOOKUP(tblPointScore[[#This Row],[Name / Club]],tblGlbn_Div2[[Name / Club]:[Points]],5,FALSE)),0,VLOOKUP(tblPointScore[[#This Row],[Name / Club]],tblGlbn_Div2[[Name / Club]:[Points]],5,FALSE))</f>
        <v>0</v>
      </c>
      <c r="G209" s="1">
        <f>IF(ISNA(VLOOKUP(tblPointScore[[#This Row],[Name / Club]],tblGlbn_Div1[Name / Club],1,FALSE)),IF(ISNA(VLOOKUP(tblPointScore[[#This Row],[Name / Club]],tblGlbn_Div2[Name / Club],1,FALSE)),0,3),3)</f>
        <v>0</v>
      </c>
      <c r="H209" s="1">
        <f>IF(ISNA(VLOOKUP(tblPointScore[[#This Row],[Name / Club]],tblIll_Div1[[Name / Club]:[Points]],5,FALSE)),0,VLOOKUP(tblPointScore[[#This Row],[Name / Club]],tblIll_Div1[[Name / Club]:[Points]],5,FALSE))</f>
        <v>0</v>
      </c>
      <c r="I209" s="1">
        <f>IF(ISNA(VLOOKUP(tblPointScore[[#This Row],[Name / Club]],tblIll_Div2[[Name / Club]:[Points]],5,FALSE)),0,VLOOKUP(tblPointScore[[#This Row],[Name / Club]],tblIll_Div2[[Name / Club]:[Points]],5,FALSE))</f>
        <v>0</v>
      </c>
      <c r="J209" s="1">
        <f>IF(ISNA(VLOOKUP(tblPointScore[[#This Row],[Name / Club]],tblIll_Div1[Name / Club],1,FALSE)),IF(ISNA(VLOOKUP(tblPointScore[[#This Row],[Name / Club]],tblIll_Div2[Name / Club],1,FALSE)),0,3),3)</f>
        <v>0</v>
      </c>
      <c r="K209" s="1">
        <f>IF(ISNA(VLOOKUP(tblPointScore[[#This Row],[Name / Club]],tblMac_Div1A[[Name / Club]:[Points]],5,FALSE)),0,VLOOKUP(tblPointScore[[#This Row],[Name / Club]],tblMac_Div1A[[Name / Club]:[Points]],5,FALSE))</f>
        <v>0</v>
      </c>
      <c r="L209" s="1">
        <f>IF(ISNA(VLOOKUP(tblPointScore[[#This Row],[Name / Club]],tblMac_Div1B[[Name / Club]:[Points]],5,FALSE)),0,VLOOKUP(tblPointScore[[#This Row],[Name / Club]],tblMac_Div1B[[Name / Club]:[Points]],5,FALSE))</f>
        <v>0</v>
      </c>
      <c r="M209" s="1">
        <f>IF(ISNA(VLOOKUP(tblPointScore[[#This Row],[Name / Club]],tblMac_Div2A[[Name / Club]:[Points]],5,FALSE)),0,VLOOKUP(tblPointScore[[#This Row],[Name / Club]],tblMac_Div2A[[Name / Club]:[Points]],5,FALSE))</f>
        <v>0</v>
      </c>
      <c r="N209" s="1">
        <f>IF(ISNA(VLOOKUP(tblPointScore[[#This Row],[Name / Club]],tblMac_Div2B[[Name / Club]:[Points]],5,FALSE)),0,VLOOKUP(tblPointScore[[#This Row],[Name / Club]],tblMac_Div2B[[Name / Club]:[Points]],5,FALSE))</f>
        <v>0</v>
      </c>
      <c r="O20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09" s="1">
        <f>IF(ISNA(VLOOKUP(tblPointScore[[#This Row],[Name / Club]],tblNow_Div1A[[Name / Club]:[Points]],5,FALSE)),0,VLOOKUP(tblPointScore[[#This Row],[Name / Club]],tblNow_Div1A[[Name / Club]:[Points]],5,FALSE))</f>
        <v>0</v>
      </c>
      <c r="Q209" s="1">
        <f>IF(ISNA(VLOOKUP(tblPointScore[[#This Row],[Name / Club]],tblNow_Div1B[[Name / Club]:[Points]],5,FALSE)),0,VLOOKUP(tblPointScore[[#This Row],[Name / Club]],tblNow_Div1B[[Name / Club]:[Points]],5,FALSE))</f>
        <v>0</v>
      </c>
      <c r="R209" s="1">
        <f>IF(ISNA(VLOOKUP(tblPointScore[[#This Row],[Name / Club]],tblNow_Div2A[[Name / Club]:[Points]],5,FALSE)),0,VLOOKUP(tblPointScore[[#This Row],[Name / Club]],tblNow_Div2A[[Name / Club]:[Points]],5,FALSE))</f>
        <v>0</v>
      </c>
      <c r="S209" s="1">
        <f>IF(ISNA(VLOOKUP(tblPointScore[[#This Row],[Name / Club]],tblNow_Div2B[[Name / Club]:[Points]],5,FALSE)),0,VLOOKUP(tblPointScore[[#This Row],[Name / Club]],tblNow_Div2B[[Name / Club]:[Points]],5,FALSE))</f>
        <v>0</v>
      </c>
      <c r="T20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09" s="1">
        <f>IF(ISNA(VLOOKUP(tblPointScore[[#This Row],[Name / Club]],tblSthn_Div1[[Name / Club]:[Points]],5,FALSE)),0,VLOOKUP(tblPointScore[[#This Row],[Name / Club]],tblSthn_Div1[[Name / Club]:[Points]],5,FALSE))</f>
        <v>0</v>
      </c>
      <c r="V209" s="1">
        <f>IF(ISNA(VLOOKUP(tblPointScore[[#This Row],[Name / Club]],tblSthn_Div2[[Name / Club]:[Points]],5,FALSE)),0,VLOOKUP(tblPointScore[[#This Row],[Name / Club]],tblSthn_Div2[[Name / Club]:[Points]],5,FALSE))</f>
        <v>0</v>
      </c>
      <c r="W209" s="1">
        <f>IF(ISNA(VLOOKUP(tblPointScore[[#This Row],[Name / Club]],tblSthn_Div1[Name / Club],1,FALSE)),IF(ISNA(VLOOKUP(tblPointScore[[#This Row],[Name / Club]],tblSthn_Div2[Name / Club],1,FALSE)),0,3),3)</f>
        <v>0</v>
      </c>
      <c r="X209" s="1">
        <f>SUM(tblPointScore[[#This Row],[Glbn Div 1]:[Sth H Pts]])</f>
        <v>0</v>
      </c>
      <c r="Y20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0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09" s="38" t="str">
        <f>IF(AND(tblPointScore[[#This Row],[Div 1 Pts]]&gt;0,tblPointScore[[#This Row],[Div 2 Pts]]&gt;0),"Y","N")</f>
        <v>N</v>
      </c>
      <c r="AB209" s="35" t="str">
        <f>IF(AND(tblPointScore[[#This Row],[Mac Div 1 A]]&gt;0,tblPointScore[[#This Row],[Mac Div 1 B]]&gt;0),"Y","N")</f>
        <v>N</v>
      </c>
      <c r="AC209" s="35" t="str">
        <f>IF(AND(tblPointScore[[#This Row],[Mac Div 2 A]]&gt;0,tblPointScore[[#This Row],[Mac Div 2 B]]&gt;0),"Y","N")</f>
        <v>N</v>
      </c>
      <c r="AD209" s="35" t="str">
        <f>IF(AND(tblPointScore[[#This Row],[Now Div 1 A]]&gt;0,tblPointScore[[#This Row],[Now Div 1 B]]&gt;0),"Y","N")</f>
        <v>N</v>
      </c>
      <c r="AE209" s="35" t="str">
        <f>IF(AND(tblPointScore[[#This Row],[Now Div 2 A]]&gt;0,tblPointScore[[#This Row],[Now Div 2 B]]&gt;0),"Y","N")</f>
        <v>N</v>
      </c>
      <c r="AF20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10" spans="1:32" hidden="1">
      <c r="A210" s="1">
        <f ca="1">CELL("row", A209)-1</f>
        <v>208</v>
      </c>
      <c r="B210" s="7" t="s">
        <v>29</v>
      </c>
      <c r="C210" s="7" t="s">
        <v>681</v>
      </c>
      <c r="D210" s="4" t="str">
        <f>CONCATENATE(tblPointScore[[#This Row],[Name]]," - ",tblPointScore[[#This Row],[Club]])</f>
        <v>Champion Phil - GCC</v>
      </c>
      <c r="E210" s="1">
        <f>IF(ISNA(VLOOKUP(tblPointScore[[#This Row],[Name / Club]],tblGlbn_Div1[[Name / Club]:[Points]],5,FALSE)),0,VLOOKUP(tblPointScore[[#This Row],[Name / Club]],tblGlbn_Div1[[Name / Club]:[Points]],5,FALSE))</f>
        <v>0</v>
      </c>
      <c r="F210" s="1">
        <f>IF(ISNA(VLOOKUP(tblPointScore[[#This Row],[Name / Club]],tblGlbn_Div2[[Name / Club]:[Points]],5,FALSE)),0,VLOOKUP(tblPointScore[[#This Row],[Name / Club]],tblGlbn_Div2[[Name / Club]:[Points]],5,FALSE))</f>
        <v>0</v>
      </c>
      <c r="G210" s="1">
        <f>IF(ISNA(VLOOKUP(tblPointScore[[#This Row],[Name / Club]],tblGlbn_Div1[Name / Club],1,FALSE)),IF(ISNA(VLOOKUP(tblPointScore[[#This Row],[Name / Club]],tblGlbn_Div2[Name / Club],1,FALSE)),0,3),3)</f>
        <v>0</v>
      </c>
      <c r="H210" s="1">
        <f>IF(ISNA(VLOOKUP(tblPointScore[[#This Row],[Name / Club]],tblIll_Div1[[Name / Club]:[Points]],5,FALSE)),0,VLOOKUP(tblPointScore[[#This Row],[Name / Club]],tblIll_Div1[[Name / Club]:[Points]],5,FALSE))</f>
        <v>0</v>
      </c>
      <c r="I210" s="1">
        <f>IF(ISNA(VLOOKUP(tblPointScore[[#This Row],[Name / Club]],tblIll_Div2[[Name / Club]:[Points]],5,FALSE)),0,VLOOKUP(tblPointScore[[#This Row],[Name / Club]],tblIll_Div2[[Name / Club]:[Points]],5,FALSE))</f>
        <v>0</v>
      </c>
      <c r="J210" s="1">
        <f>IF(ISNA(VLOOKUP(tblPointScore[[#This Row],[Name / Club]],tblIll_Div1[Name / Club],1,FALSE)),IF(ISNA(VLOOKUP(tblPointScore[[#This Row],[Name / Club]],tblIll_Div2[Name / Club],1,FALSE)),0,3),3)</f>
        <v>0</v>
      </c>
      <c r="K210" s="1">
        <f>IF(ISNA(VLOOKUP(tblPointScore[[#This Row],[Name / Club]],tblMac_Div1A[[Name / Club]:[Points]],5,FALSE)),0,VLOOKUP(tblPointScore[[#This Row],[Name / Club]],tblMac_Div1A[[Name / Club]:[Points]],5,FALSE))</f>
        <v>0</v>
      </c>
      <c r="L210" s="1">
        <f>IF(ISNA(VLOOKUP(tblPointScore[[#This Row],[Name / Club]],tblMac_Div1B[[Name / Club]:[Points]],5,FALSE)),0,VLOOKUP(tblPointScore[[#This Row],[Name / Club]],tblMac_Div1B[[Name / Club]:[Points]],5,FALSE))</f>
        <v>0</v>
      </c>
      <c r="M210" s="1">
        <f>IF(ISNA(VLOOKUP(tblPointScore[[#This Row],[Name / Club]],tblMac_Div2A[[Name / Club]:[Points]],5,FALSE)),0,VLOOKUP(tblPointScore[[#This Row],[Name / Club]],tblMac_Div2A[[Name / Club]:[Points]],5,FALSE))</f>
        <v>0</v>
      </c>
      <c r="N210" s="1">
        <f>IF(ISNA(VLOOKUP(tblPointScore[[#This Row],[Name / Club]],tblMac_Div2B[[Name / Club]:[Points]],5,FALSE)),0,VLOOKUP(tblPointScore[[#This Row],[Name / Club]],tblMac_Div2B[[Name / Club]:[Points]],5,FALSE))</f>
        <v>0</v>
      </c>
      <c r="O21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10" s="1">
        <f>IF(ISNA(VLOOKUP(tblPointScore[[#This Row],[Name / Club]],tblNow_Div1A[[Name / Club]:[Points]],5,FALSE)),0,VLOOKUP(tblPointScore[[#This Row],[Name / Club]],tblNow_Div1A[[Name / Club]:[Points]],5,FALSE))</f>
        <v>0</v>
      </c>
      <c r="Q210" s="1">
        <f>IF(ISNA(VLOOKUP(tblPointScore[[#This Row],[Name / Club]],tblNow_Div1B[[Name / Club]:[Points]],5,FALSE)),0,VLOOKUP(tblPointScore[[#This Row],[Name / Club]],tblNow_Div1B[[Name / Club]:[Points]],5,FALSE))</f>
        <v>0</v>
      </c>
      <c r="R210" s="1">
        <f>IF(ISNA(VLOOKUP(tblPointScore[[#This Row],[Name / Club]],tblNow_Div2A[[Name / Club]:[Points]],5,FALSE)),0,VLOOKUP(tblPointScore[[#This Row],[Name / Club]],tblNow_Div2A[[Name / Club]:[Points]],5,FALSE))</f>
        <v>0</v>
      </c>
      <c r="S210" s="1">
        <f>IF(ISNA(VLOOKUP(tblPointScore[[#This Row],[Name / Club]],tblNow_Div2B[[Name / Club]:[Points]],5,FALSE)),0,VLOOKUP(tblPointScore[[#This Row],[Name / Club]],tblNow_Div2B[[Name / Club]:[Points]],5,FALSE))</f>
        <v>0</v>
      </c>
      <c r="T21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10" s="1">
        <f>IF(ISNA(VLOOKUP(tblPointScore[[#This Row],[Name / Club]],tblSthn_Div1[[Name / Club]:[Points]],5,FALSE)),0,VLOOKUP(tblPointScore[[#This Row],[Name / Club]],tblSthn_Div1[[Name / Club]:[Points]],5,FALSE))</f>
        <v>0</v>
      </c>
      <c r="V210" s="1">
        <f>IF(ISNA(VLOOKUP(tblPointScore[[#This Row],[Name / Club]],tblSthn_Div2[[Name / Club]:[Points]],5,FALSE)),0,VLOOKUP(tblPointScore[[#This Row],[Name / Club]],tblSthn_Div2[[Name / Club]:[Points]],5,FALSE))</f>
        <v>0</v>
      </c>
      <c r="W210" s="1">
        <f>IF(ISNA(VLOOKUP(tblPointScore[[#This Row],[Name / Club]],tblSthn_Div1[Name / Club],1,FALSE)),IF(ISNA(VLOOKUP(tblPointScore[[#This Row],[Name / Club]],tblSthn_Div2[Name / Club],1,FALSE)),0,3),3)</f>
        <v>0</v>
      </c>
      <c r="X210" s="1">
        <f>SUM(tblPointScore[[#This Row],[Glbn Div 1]:[Sth H Pts]])</f>
        <v>0</v>
      </c>
      <c r="Y21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1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10" s="38" t="str">
        <f>IF(AND(tblPointScore[[#This Row],[Div 1 Pts]]&gt;0,tblPointScore[[#This Row],[Div 2 Pts]]&gt;0),"Y","N")</f>
        <v>N</v>
      </c>
      <c r="AB210" s="35" t="str">
        <f>IF(AND(tblPointScore[[#This Row],[Mac Div 1 A]]&gt;0,tblPointScore[[#This Row],[Mac Div 1 B]]&gt;0),"Y","N")</f>
        <v>N</v>
      </c>
      <c r="AC210" s="35" t="str">
        <f>IF(AND(tblPointScore[[#This Row],[Mac Div 2 A]]&gt;0,tblPointScore[[#This Row],[Mac Div 2 B]]&gt;0),"Y","N")</f>
        <v>N</v>
      </c>
      <c r="AD210" s="35" t="str">
        <f>IF(AND(tblPointScore[[#This Row],[Now Div 1 A]]&gt;0,tblPointScore[[#This Row],[Now Div 1 B]]&gt;0),"Y","N")</f>
        <v>N</v>
      </c>
      <c r="AE210" s="35" t="str">
        <f>IF(AND(tblPointScore[[#This Row],[Now Div 2 A]]&gt;0,tblPointScore[[#This Row],[Now Div 2 B]]&gt;0),"Y","N")</f>
        <v>N</v>
      </c>
      <c r="AF21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11" spans="1:32" hidden="1">
      <c r="A211" s="1">
        <f ca="1">CELL("row", A210)-1</f>
        <v>209</v>
      </c>
      <c r="B211" s="7" t="s">
        <v>135</v>
      </c>
      <c r="C211" s="7" t="s">
        <v>685</v>
      </c>
      <c r="D211" s="4" t="str">
        <f>CONCATENATE(tblPointScore[[#This Row],[Name]]," - ",tblPointScore[[#This Row],[Club]])</f>
        <v>Chiaverini Joe - ICC</v>
      </c>
      <c r="E211" s="1">
        <f>IF(ISNA(VLOOKUP(tblPointScore[[#This Row],[Name / Club]],tblGlbn_Div1[[Name / Club]:[Points]],5,FALSE)),0,VLOOKUP(tblPointScore[[#This Row],[Name / Club]],tblGlbn_Div1[[Name / Club]:[Points]],5,FALSE))</f>
        <v>0</v>
      </c>
      <c r="F211" s="1">
        <f>IF(ISNA(VLOOKUP(tblPointScore[[#This Row],[Name / Club]],tblGlbn_Div2[[Name / Club]:[Points]],5,FALSE)),0,VLOOKUP(tblPointScore[[#This Row],[Name / Club]],tblGlbn_Div2[[Name / Club]:[Points]],5,FALSE))</f>
        <v>0</v>
      </c>
      <c r="G211" s="1">
        <f>IF(ISNA(VLOOKUP(tblPointScore[[#This Row],[Name / Club]],tblGlbn_Div1[Name / Club],1,FALSE)),IF(ISNA(VLOOKUP(tblPointScore[[#This Row],[Name / Club]],tblGlbn_Div2[Name / Club],1,FALSE)),0,3),3)</f>
        <v>0</v>
      </c>
      <c r="H211" s="1">
        <f>IF(ISNA(VLOOKUP(tblPointScore[[#This Row],[Name / Club]],tblIll_Div1[[Name / Club]:[Points]],5,FALSE)),0,VLOOKUP(tblPointScore[[#This Row],[Name / Club]],tblIll_Div1[[Name / Club]:[Points]],5,FALSE))</f>
        <v>0</v>
      </c>
      <c r="I211" s="1">
        <f>IF(ISNA(VLOOKUP(tblPointScore[[#This Row],[Name / Club]],tblIll_Div2[[Name / Club]:[Points]],5,FALSE)),0,VLOOKUP(tblPointScore[[#This Row],[Name / Club]],tblIll_Div2[[Name / Club]:[Points]],5,FALSE))</f>
        <v>0</v>
      </c>
      <c r="J211" s="1">
        <f>IF(ISNA(VLOOKUP(tblPointScore[[#This Row],[Name / Club]],tblIll_Div1[Name / Club],1,FALSE)),IF(ISNA(VLOOKUP(tblPointScore[[#This Row],[Name / Club]],tblIll_Div2[Name / Club],1,FALSE)),0,3),3)</f>
        <v>0</v>
      </c>
      <c r="K211" s="1">
        <f>IF(ISNA(VLOOKUP(tblPointScore[[#This Row],[Name / Club]],tblMac_Div1A[[Name / Club]:[Points]],5,FALSE)),0,VLOOKUP(tblPointScore[[#This Row],[Name / Club]],tblMac_Div1A[[Name / Club]:[Points]],5,FALSE))</f>
        <v>0</v>
      </c>
      <c r="L211" s="1">
        <f>IF(ISNA(VLOOKUP(tblPointScore[[#This Row],[Name / Club]],tblMac_Div1B[[Name / Club]:[Points]],5,FALSE)),0,VLOOKUP(tblPointScore[[#This Row],[Name / Club]],tblMac_Div1B[[Name / Club]:[Points]],5,FALSE))</f>
        <v>0</v>
      </c>
      <c r="M211" s="1">
        <f>IF(ISNA(VLOOKUP(tblPointScore[[#This Row],[Name / Club]],tblMac_Div2A[[Name / Club]:[Points]],5,FALSE)),0,VLOOKUP(tblPointScore[[#This Row],[Name / Club]],tblMac_Div2A[[Name / Club]:[Points]],5,FALSE))</f>
        <v>0</v>
      </c>
      <c r="N211" s="1">
        <f>IF(ISNA(VLOOKUP(tblPointScore[[#This Row],[Name / Club]],tblMac_Div2B[[Name / Club]:[Points]],5,FALSE)),0,VLOOKUP(tblPointScore[[#This Row],[Name / Club]],tblMac_Div2B[[Name / Club]:[Points]],5,FALSE))</f>
        <v>0</v>
      </c>
      <c r="O21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11" s="1">
        <f>IF(ISNA(VLOOKUP(tblPointScore[[#This Row],[Name / Club]],tblNow_Div1A[[Name / Club]:[Points]],5,FALSE)),0,VLOOKUP(tblPointScore[[#This Row],[Name / Club]],tblNow_Div1A[[Name / Club]:[Points]],5,FALSE))</f>
        <v>0</v>
      </c>
      <c r="Q211" s="1">
        <f>IF(ISNA(VLOOKUP(tblPointScore[[#This Row],[Name / Club]],tblNow_Div1B[[Name / Club]:[Points]],5,FALSE)),0,VLOOKUP(tblPointScore[[#This Row],[Name / Club]],tblNow_Div1B[[Name / Club]:[Points]],5,FALSE))</f>
        <v>0</v>
      </c>
      <c r="R211" s="1">
        <f>IF(ISNA(VLOOKUP(tblPointScore[[#This Row],[Name / Club]],tblNow_Div2A[[Name / Club]:[Points]],5,FALSE)),0,VLOOKUP(tblPointScore[[#This Row],[Name / Club]],tblNow_Div2A[[Name / Club]:[Points]],5,FALSE))</f>
        <v>0</v>
      </c>
      <c r="S211" s="1">
        <f>IF(ISNA(VLOOKUP(tblPointScore[[#This Row],[Name / Club]],tblNow_Div2B[[Name / Club]:[Points]],5,FALSE)),0,VLOOKUP(tblPointScore[[#This Row],[Name / Club]],tblNow_Div2B[[Name / Club]:[Points]],5,FALSE))</f>
        <v>0</v>
      </c>
      <c r="T21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11" s="1">
        <f>IF(ISNA(VLOOKUP(tblPointScore[[#This Row],[Name / Club]],tblSthn_Div1[[Name / Club]:[Points]],5,FALSE)),0,VLOOKUP(tblPointScore[[#This Row],[Name / Club]],tblSthn_Div1[[Name / Club]:[Points]],5,FALSE))</f>
        <v>0</v>
      </c>
      <c r="V211" s="1">
        <f>IF(ISNA(VLOOKUP(tblPointScore[[#This Row],[Name / Club]],tblSthn_Div2[[Name / Club]:[Points]],5,FALSE)),0,VLOOKUP(tblPointScore[[#This Row],[Name / Club]],tblSthn_Div2[[Name / Club]:[Points]],5,FALSE))</f>
        <v>0</v>
      </c>
      <c r="W211" s="1">
        <f>IF(ISNA(VLOOKUP(tblPointScore[[#This Row],[Name / Club]],tblSthn_Div1[Name / Club],1,FALSE)),IF(ISNA(VLOOKUP(tblPointScore[[#This Row],[Name / Club]],tblSthn_Div2[Name / Club],1,FALSE)),0,3),3)</f>
        <v>0</v>
      </c>
      <c r="X211" s="1">
        <f>SUM(tblPointScore[[#This Row],[Glbn Div 1]:[Sth H Pts]])</f>
        <v>0</v>
      </c>
      <c r="Y21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1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11" s="38" t="str">
        <f>IF(AND(tblPointScore[[#This Row],[Div 1 Pts]]&gt;0,tblPointScore[[#This Row],[Div 2 Pts]]&gt;0),"Y","N")</f>
        <v>N</v>
      </c>
      <c r="AB211" s="35" t="str">
        <f>IF(AND(tblPointScore[[#This Row],[Mac Div 1 A]]&gt;0,tblPointScore[[#This Row],[Mac Div 1 B]]&gt;0),"Y","N")</f>
        <v>N</v>
      </c>
      <c r="AC211" s="35" t="str">
        <f>IF(AND(tblPointScore[[#This Row],[Mac Div 2 A]]&gt;0,tblPointScore[[#This Row],[Mac Div 2 B]]&gt;0),"Y","N")</f>
        <v>N</v>
      </c>
      <c r="AD211" s="35" t="str">
        <f>IF(AND(tblPointScore[[#This Row],[Now Div 1 A]]&gt;0,tblPointScore[[#This Row],[Now Div 1 B]]&gt;0),"Y","N")</f>
        <v>N</v>
      </c>
      <c r="AE211" s="35" t="str">
        <f>IF(AND(tblPointScore[[#This Row],[Now Div 2 A]]&gt;0,tblPointScore[[#This Row],[Now Div 2 B]]&gt;0),"Y","N")</f>
        <v>N</v>
      </c>
      <c r="AF21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12" spans="1:32" hidden="1">
      <c r="A212" s="1">
        <f ca="1">CELL("row", A211)-1</f>
        <v>210</v>
      </c>
      <c r="B212" s="7" t="s">
        <v>60</v>
      </c>
      <c r="C212" s="7" t="s">
        <v>685</v>
      </c>
      <c r="D212" s="4" t="str">
        <f>CONCATENATE(tblPointScore[[#This Row],[Name]]," - ",tblPointScore[[#This Row],[Club]])</f>
        <v>Child Rod - ICC</v>
      </c>
      <c r="E212" s="1">
        <f>IF(ISNA(VLOOKUP(tblPointScore[[#This Row],[Name / Club]],tblGlbn_Div1[[Name / Club]:[Points]],5,FALSE)),0,VLOOKUP(tblPointScore[[#This Row],[Name / Club]],tblGlbn_Div1[[Name / Club]:[Points]],5,FALSE))</f>
        <v>0</v>
      </c>
      <c r="F212" s="1">
        <f>IF(ISNA(VLOOKUP(tblPointScore[[#This Row],[Name / Club]],tblGlbn_Div2[[Name / Club]:[Points]],5,FALSE)),0,VLOOKUP(tblPointScore[[#This Row],[Name / Club]],tblGlbn_Div2[[Name / Club]:[Points]],5,FALSE))</f>
        <v>0</v>
      </c>
      <c r="G212" s="1">
        <f>IF(ISNA(VLOOKUP(tblPointScore[[#This Row],[Name / Club]],tblGlbn_Div1[Name / Club],1,FALSE)),IF(ISNA(VLOOKUP(tblPointScore[[#This Row],[Name / Club]],tblGlbn_Div2[Name / Club],1,FALSE)),0,3),3)</f>
        <v>0</v>
      </c>
      <c r="H212" s="1">
        <f>IF(ISNA(VLOOKUP(tblPointScore[[#This Row],[Name / Club]],tblIll_Div1[[Name / Club]:[Points]],5,FALSE)),0,VLOOKUP(tblPointScore[[#This Row],[Name / Club]],tblIll_Div1[[Name / Club]:[Points]],5,FALSE))</f>
        <v>0</v>
      </c>
      <c r="I212" s="1">
        <f>IF(ISNA(VLOOKUP(tblPointScore[[#This Row],[Name / Club]],tblIll_Div2[[Name / Club]:[Points]],5,FALSE)),0,VLOOKUP(tblPointScore[[#This Row],[Name / Club]],tblIll_Div2[[Name / Club]:[Points]],5,FALSE))</f>
        <v>0</v>
      </c>
      <c r="J212" s="1">
        <f>IF(ISNA(VLOOKUP(tblPointScore[[#This Row],[Name / Club]],tblIll_Div1[Name / Club],1,FALSE)),IF(ISNA(VLOOKUP(tblPointScore[[#This Row],[Name / Club]],tblIll_Div2[Name / Club],1,FALSE)),0,3),3)</f>
        <v>0</v>
      </c>
      <c r="K212" s="1">
        <f>IF(ISNA(VLOOKUP(tblPointScore[[#This Row],[Name / Club]],tblMac_Div1A[[Name / Club]:[Points]],5,FALSE)),0,VLOOKUP(tblPointScore[[#This Row],[Name / Club]],tblMac_Div1A[[Name / Club]:[Points]],5,FALSE))</f>
        <v>0</v>
      </c>
      <c r="L212" s="1">
        <f>IF(ISNA(VLOOKUP(tblPointScore[[#This Row],[Name / Club]],tblMac_Div1B[[Name / Club]:[Points]],5,FALSE)),0,VLOOKUP(tblPointScore[[#This Row],[Name / Club]],tblMac_Div1B[[Name / Club]:[Points]],5,FALSE))</f>
        <v>0</v>
      </c>
      <c r="M212" s="1">
        <f>IF(ISNA(VLOOKUP(tblPointScore[[#This Row],[Name / Club]],tblMac_Div2A[[Name / Club]:[Points]],5,FALSE)),0,VLOOKUP(tblPointScore[[#This Row],[Name / Club]],tblMac_Div2A[[Name / Club]:[Points]],5,FALSE))</f>
        <v>0</v>
      </c>
      <c r="N212" s="1">
        <f>IF(ISNA(VLOOKUP(tblPointScore[[#This Row],[Name / Club]],tblMac_Div2B[[Name / Club]:[Points]],5,FALSE)),0,VLOOKUP(tblPointScore[[#This Row],[Name / Club]],tblMac_Div2B[[Name / Club]:[Points]],5,FALSE))</f>
        <v>0</v>
      </c>
      <c r="O21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12" s="1">
        <f>IF(ISNA(VLOOKUP(tblPointScore[[#This Row],[Name / Club]],tblNow_Div1A[[Name / Club]:[Points]],5,FALSE)),0,VLOOKUP(tblPointScore[[#This Row],[Name / Club]],tblNow_Div1A[[Name / Club]:[Points]],5,FALSE))</f>
        <v>0</v>
      </c>
      <c r="Q212" s="1">
        <f>IF(ISNA(VLOOKUP(tblPointScore[[#This Row],[Name / Club]],tblNow_Div1B[[Name / Club]:[Points]],5,FALSE)),0,VLOOKUP(tblPointScore[[#This Row],[Name / Club]],tblNow_Div1B[[Name / Club]:[Points]],5,FALSE))</f>
        <v>0</v>
      </c>
      <c r="R212" s="1">
        <f>IF(ISNA(VLOOKUP(tblPointScore[[#This Row],[Name / Club]],tblNow_Div2A[[Name / Club]:[Points]],5,FALSE)),0,VLOOKUP(tblPointScore[[#This Row],[Name / Club]],tblNow_Div2A[[Name / Club]:[Points]],5,FALSE))</f>
        <v>0</v>
      </c>
      <c r="S212" s="1">
        <f>IF(ISNA(VLOOKUP(tblPointScore[[#This Row],[Name / Club]],tblNow_Div2B[[Name / Club]:[Points]],5,FALSE)),0,VLOOKUP(tblPointScore[[#This Row],[Name / Club]],tblNow_Div2B[[Name / Club]:[Points]],5,FALSE))</f>
        <v>0</v>
      </c>
      <c r="T21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12" s="1">
        <f>IF(ISNA(VLOOKUP(tblPointScore[[#This Row],[Name / Club]],tblSthn_Div1[[Name / Club]:[Points]],5,FALSE)),0,VLOOKUP(tblPointScore[[#This Row],[Name / Club]],tblSthn_Div1[[Name / Club]:[Points]],5,FALSE))</f>
        <v>0</v>
      </c>
      <c r="V212" s="1">
        <f>IF(ISNA(VLOOKUP(tblPointScore[[#This Row],[Name / Club]],tblSthn_Div2[[Name / Club]:[Points]],5,FALSE)),0,VLOOKUP(tblPointScore[[#This Row],[Name / Club]],tblSthn_Div2[[Name / Club]:[Points]],5,FALSE))</f>
        <v>0</v>
      </c>
      <c r="W212" s="1">
        <f>IF(ISNA(VLOOKUP(tblPointScore[[#This Row],[Name / Club]],tblSthn_Div1[Name / Club],1,FALSE)),IF(ISNA(VLOOKUP(tblPointScore[[#This Row],[Name / Club]],tblSthn_Div2[Name / Club],1,FALSE)),0,3),3)</f>
        <v>0</v>
      </c>
      <c r="X212" s="1">
        <f>SUM(tblPointScore[[#This Row],[Glbn Div 1]:[Sth H Pts]])</f>
        <v>0</v>
      </c>
      <c r="Y21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1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12" s="38" t="str">
        <f>IF(AND(tblPointScore[[#This Row],[Div 1 Pts]]&gt;0,tblPointScore[[#This Row],[Div 2 Pts]]&gt;0),"Y","N")</f>
        <v>N</v>
      </c>
      <c r="AB212" s="35" t="str">
        <f>IF(AND(tblPointScore[[#This Row],[Mac Div 1 A]]&gt;0,tblPointScore[[#This Row],[Mac Div 1 B]]&gt;0),"Y","N")</f>
        <v>N</v>
      </c>
      <c r="AC212" s="35" t="str">
        <f>IF(AND(tblPointScore[[#This Row],[Mac Div 2 A]]&gt;0,tblPointScore[[#This Row],[Mac Div 2 B]]&gt;0),"Y","N")</f>
        <v>N</v>
      </c>
      <c r="AD212" s="35" t="str">
        <f>IF(AND(tblPointScore[[#This Row],[Now Div 1 A]]&gt;0,tblPointScore[[#This Row],[Now Div 1 B]]&gt;0),"Y","N")</f>
        <v>N</v>
      </c>
      <c r="AE212" s="35" t="str">
        <f>IF(AND(tblPointScore[[#This Row],[Now Div 2 A]]&gt;0,tblPointScore[[#This Row],[Now Div 2 B]]&gt;0),"Y","N")</f>
        <v>N</v>
      </c>
      <c r="AF21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13" spans="1:32" hidden="1">
      <c r="A213" s="1">
        <f ca="1">CELL("row", A212)-1</f>
        <v>211</v>
      </c>
      <c r="B213" s="7" t="s">
        <v>21</v>
      </c>
      <c r="C213" s="7" t="s">
        <v>685</v>
      </c>
      <c r="D213" s="4" t="str">
        <f>CONCATENATE(tblPointScore[[#This Row],[Name]]," - ",tblPointScore[[#This Row],[Club]])</f>
        <v>Clark Jo - ICC</v>
      </c>
      <c r="E213" s="1">
        <f>IF(ISNA(VLOOKUP(tblPointScore[[#This Row],[Name / Club]],tblGlbn_Div1[[Name / Club]:[Points]],5,FALSE)),0,VLOOKUP(tblPointScore[[#This Row],[Name / Club]],tblGlbn_Div1[[Name / Club]:[Points]],5,FALSE))</f>
        <v>0</v>
      </c>
      <c r="F213" s="1">
        <f>IF(ISNA(VLOOKUP(tblPointScore[[#This Row],[Name / Club]],tblGlbn_Div2[[Name / Club]:[Points]],5,FALSE)),0,VLOOKUP(tblPointScore[[#This Row],[Name / Club]],tblGlbn_Div2[[Name / Club]:[Points]],5,FALSE))</f>
        <v>0</v>
      </c>
      <c r="G213" s="1">
        <f>IF(ISNA(VLOOKUP(tblPointScore[[#This Row],[Name / Club]],tblGlbn_Div1[Name / Club],1,FALSE)),IF(ISNA(VLOOKUP(tblPointScore[[#This Row],[Name / Club]],tblGlbn_Div2[Name / Club],1,FALSE)),0,3),3)</f>
        <v>0</v>
      </c>
      <c r="H213" s="1">
        <f>IF(ISNA(VLOOKUP(tblPointScore[[#This Row],[Name / Club]],tblIll_Div1[[Name / Club]:[Points]],5,FALSE)),0,VLOOKUP(tblPointScore[[#This Row],[Name / Club]],tblIll_Div1[[Name / Club]:[Points]],5,FALSE))</f>
        <v>0</v>
      </c>
      <c r="I213" s="1">
        <f>IF(ISNA(VLOOKUP(tblPointScore[[#This Row],[Name / Club]],tblIll_Div2[[Name / Club]:[Points]],5,FALSE)),0,VLOOKUP(tblPointScore[[#This Row],[Name / Club]],tblIll_Div2[[Name / Club]:[Points]],5,FALSE))</f>
        <v>0</v>
      </c>
      <c r="J213" s="1">
        <f>IF(ISNA(VLOOKUP(tblPointScore[[#This Row],[Name / Club]],tblIll_Div1[Name / Club],1,FALSE)),IF(ISNA(VLOOKUP(tblPointScore[[#This Row],[Name / Club]],tblIll_Div2[Name / Club],1,FALSE)),0,3),3)</f>
        <v>0</v>
      </c>
      <c r="K213" s="1">
        <f>IF(ISNA(VLOOKUP(tblPointScore[[#This Row],[Name / Club]],tblMac_Div1A[[Name / Club]:[Points]],5,FALSE)),0,VLOOKUP(tblPointScore[[#This Row],[Name / Club]],tblMac_Div1A[[Name / Club]:[Points]],5,FALSE))</f>
        <v>0</v>
      </c>
      <c r="L213" s="1">
        <f>IF(ISNA(VLOOKUP(tblPointScore[[#This Row],[Name / Club]],tblMac_Div1B[[Name / Club]:[Points]],5,FALSE)),0,VLOOKUP(tblPointScore[[#This Row],[Name / Club]],tblMac_Div1B[[Name / Club]:[Points]],5,FALSE))</f>
        <v>0</v>
      </c>
      <c r="M213" s="1">
        <f>IF(ISNA(VLOOKUP(tblPointScore[[#This Row],[Name / Club]],tblMac_Div2A[[Name / Club]:[Points]],5,FALSE)),0,VLOOKUP(tblPointScore[[#This Row],[Name / Club]],tblMac_Div2A[[Name / Club]:[Points]],5,FALSE))</f>
        <v>0</v>
      </c>
      <c r="N213" s="1">
        <f>IF(ISNA(VLOOKUP(tblPointScore[[#This Row],[Name / Club]],tblMac_Div2B[[Name / Club]:[Points]],5,FALSE)),0,VLOOKUP(tblPointScore[[#This Row],[Name / Club]],tblMac_Div2B[[Name / Club]:[Points]],5,FALSE))</f>
        <v>0</v>
      </c>
      <c r="O21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13" s="1">
        <f>IF(ISNA(VLOOKUP(tblPointScore[[#This Row],[Name / Club]],tblNow_Div1A[[Name / Club]:[Points]],5,FALSE)),0,VLOOKUP(tblPointScore[[#This Row],[Name / Club]],tblNow_Div1A[[Name / Club]:[Points]],5,FALSE))</f>
        <v>0</v>
      </c>
      <c r="Q213" s="1">
        <f>IF(ISNA(VLOOKUP(tblPointScore[[#This Row],[Name / Club]],tblNow_Div1B[[Name / Club]:[Points]],5,FALSE)),0,VLOOKUP(tblPointScore[[#This Row],[Name / Club]],tblNow_Div1B[[Name / Club]:[Points]],5,FALSE))</f>
        <v>0</v>
      </c>
      <c r="R213" s="1">
        <f>IF(ISNA(VLOOKUP(tblPointScore[[#This Row],[Name / Club]],tblNow_Div2A[[Name / Club]:[Points]],5,FALSE)),0,VLOOKUP(tblPointScore[[#This Row],[Name / Club]],tblNow_Div2A[[Name / Club]:[Points]],5,FALSE))</f>
        <v>0</v>
      </c>
      <c r="S213" s="1">
        <f>IF(ISNA(VLOOKUP(tblPointScore[[#This Row],[Name / Club]],tblNow_Div2B[[Name / Club]:[Points]],5,FALSE)),0,VLOOKUP(tblPointScore[[#This Row],[Name / Club]],tblNow_Div2B[[Name / Club]:[Points]],5,FALSE))</f>
        <v>0</v>
      </c>
      <c r="T21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13" s="1">
        <f>IF(ISNA(VLOOKUP(tblPointScore[[#This Row],[Name / Club]],tblSthn_Div1[[Name / Club]:[Points]],5,FALSE)),0,VLOOKUP(tblPointScore[[#This Row],[Name / Club]],tblSthn_Div1[[Name / Club]:[Points]],5,FALSE))</f>
        <v>0</v>
      </c>
      <c r="V213" s="1">
        <f>IF(ISNA(VLOOKUP(tblPointScore[[#This Row],[Name / Club]],tblSthn_Div2[[Name / Club]:[Points]],5,FALSE)),0,VLOOKUP(tblPointScore[[#This Row],[Name / Club]],tblSthn_Div2[[Name / Club]:[Points]],5,FALSE))</f>
        <v>0</v>
      </c>
      <c r="W213" s="1">
        <f>IF(ISNA(VLOOKUP(tblPointScore[[#This Row],[Name / Club]],tblSthn_Div1[Name / Club],1,FALSE)),IF(ISNA(VLOOKUP(tblPointScore[[#This Row],[Name / Club]],tblSthn_Div2[Name / Club],1,FALSE)),0,3),3)</f>
        <v>0</v>
      </c>
      <c r="X213" s="1">
        <f>SUM(tblPointScore[[#This Row],[Glbn Div 1]:[Sth H Pts]])</f>
        <v>0</v>
      </c>
      <c r="Y21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1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13" s="38" t="str">
        <f>IF(AND(tblPointScore[[#This Row],[Div 1 Pts]]&gt;0,tblPointScore[[#This Row],[Div 2 Pts]]&gt;0),"Y","N")</f>
        <v>N</v>
      </c>
      <c r="AB213" s="35" t="str">
        <f>IF(AND(tblPointScore[[#This Row],[Mac Div 1 A]]&gt;0,tblPointScore[[#This Row],[Mac Div 1 B]]&gt;0),"Y","N")</f>
        <v>N</v>
      </c>
      <c r="AC213" s="35" t="str">
        <f>IF(AND(tblPointScore[[#This Row],[Mac Div 2 A]]&gt;0,tblPointScore[[#This Row],[Mac Div 2 B]]&gt;0),"Y","N")</f>
        <v>N</v>
      </c>
      <c r="AD213" s="35" t="str">
        <f>IF(AND(tblPointScore[[#This Row],[Now Div 1 A]]&gt;0,tblPointScore[[#This Row],[Now Div 1 B]]&gt;0),"Y","N")</f>
        <v>N</v>
      </c>
      <c r="AE213" s="35" t="str">
        <f>IF(AND(tblPointScore[[#This Row],[Now Div 2 A]]&gt;0,tblPointScore[[#This Row],[Now Div 2 B]]&gt;0),"Y","N")</f>
        <v>N</v>
      </c>
      <c r="AF21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14" spans="1:32" hidden="1">
      <c r="A214" s="1">
        <f ca="1">CELL("row", A213)-1</f>
        <v>212</v>
      </c>
      <c r="B214" s="7" t="s">
        <v>136</v>
      </c>
      <c r="C214" s="7" t="s">
        <v>684</v>
      </c>
      <c r="D214" s="4" t="str">
        <f>CONCATENATE(tblPointScore[[#This Row],[Name]]," - ",tblPointScore[[#This Row],[Club]])</f>
        <v>Clark Matt - NVC</v>
      </c>
      <c r="E214" s="1">
        <f>IF(ISNA(VLOOKUP(tblPointScore[[#This Row],[Name / Club]],tblGlbn_Div1[[Name / Club]:[Points]],5,FALSE)),0,VLOOKUP(tblPointScore[[#This Row],[Name / Club]],tblGlbn_Div1[[Name / Club]:[Points]],5,FALSE))</f>
        <v>0</v>
      </c>
      <c r="F214" s="1">
        <f>IF(ISNA(VLOOKUP(tblPointScore[[#This Row],[Name / Club]],tblGlbn_Div2[[Name / Club]:[Points]],5,FALSE)),0,VLOOKUP(tblPointScore[[#This Row],[Name / Club]],tblGlbn_Div2[[Name / Club]:[Points]],5,FALSE))</f>
        <v>0</v>
      </c>
      <c r="G214" s="1">
        <f>IF(ISNA(VLOOKUP(tblPointScore[[#This Row],[Name / Club]],tblGlbn_Div1[Name / Club],1,FALSE)),IF(ISNA(VLOOKUP(tblPointScore[[#This Row],[Name / Club]],tblGlbn_Div2[Name / Club],1,FALSE)),0,3),3)</f>
        <v>0</v>
      </c>
      <c r="H214" s="1">
        <f>IF(ISNA(VLOOKUP(tblPointScore[[#This Row],[Name / Club]],tblIll_Div1[[Name / Club]:[Points]],5,FALSE)),0,VLOOKUP(tblPointScore[[#This Row],[Name / Club]],tblIll_Div1[[Name / Club]:[Points]],5,FALSE))</f>
        <v>0</v>
      </c>
      <c r="I214" s="1">
        <f>IF(ISNA(VLOOKUP(tblPointScore[[#This Row],[Name / Club]],tblIll_Div2[[Name / Club]:[Points]],5,FALSE)),0,VLOOKUP(tblPointScore[[#This Row],[Name / Club]],tblIll_Div2[[Name / Club]:[Points]],5,FALSE))</f>
        <v>0</v>
      </c>
      <c r="J214" s="1">
        <f>IF(ISNA(VLOOKUP(tblPointScore[[#This Row],[Name / Club]],tblIll_Div1[Name / Club],1,FALSE)),IF(ISNA(VLOOKUP(tblPointScore[[#This Row],[Name / Club]],tblIll_Div2[Name / Club],1,FALSE)),0,3),3)</f>
        <v>0</v>
      </c>
      <c r="K214" s="1">
        <f>IF(ISNA(VLOOKUP(tblPointScore[[#This Row],[Name / Club]],tblMac_Div1A[[Name / Club]:[Points]],5,FALSE)),0,VLOOKUP(tblPointScore[[#This Row],[Name / Club]],tblMac_Div1A[[Name / Club]:[Points]],5,FALSE))</f>
        <v>0</v>
      </c>
      <c r="L214" s="1">
        <f>IF(ISNA(VLOOKUP(tblPointScore[[#This Row],[Name / Club]],tblMac_Div1B[[Name / Club]:[Points]],5,FALSE)),0,VLOOKUP(tblPointScore[[#This Row],[Name / Club]],tblMac_Div1B[[Name / Club]:[Points]],5,FALSE))</f>
        <v>0</v>
      </c>
      <c r="M214" s="1">
        <f>IF(ISNA(VLOOKUP(tblPointScore[[#This Row],[Name / Club]],tblMac_Div2A[[Name / Club]:[Points]],5,FALSE)),0,VLOOKUP(tblPointScore[[#This Row],[Name / Club]],tblMac_Div2A[[Name / Club]:[Points]],5,FALSE))</f>
        <v>0</v>
      </c>
      <c r="N214" s="1">
        <f>IF(ISNA(VLOOKUP(tblPointScore[[#This Row],[Name / Club]],tblMac_Div2B[[Name / Club]:[Points]],5,FALSE)),0,VLOOKUP(tblPointScore[[#This Row],[Name / Club]],tblMac_Div2B[[Name / Club]:[Points]],5,FALSE))</f>
        <v>0</v>
      </c>
      <c r="O21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14" s="1">
        <f>IF(ISNA(VLOOKUP(tblPointScore[[#This Row],[Name / Club]],tblNow_Div1A[[Name / Club]:[Points]],5,FALSE)),0,VLOOKUP(tblPointScore[[#This Row],[Name / Club]],tblNow_Div1A[[Name / Club]:[Points]],5,FALSE))</f>
        <v>0</v>
      </c>
      <c r="Q214" s="1">
        <f>IF(ISNA(VLOOKUP(tblPointScore[[#This Row],[Name / Club]],tblNow_Div1B[[Name / Club]:[Points]],5,FALSE)),0,VLOOKUP(tblPointScore[[#This Row],[Name / Club]],tblNow_Div1B[[Name / Club]:[Points]],5,FALSE))</f>
        <v>0</v>
      </c>
      <c r="R214" s="1">
        <f>IF(ISNA(VLOOKUP(tblPointScore[[#This Row],[Name / Club]],tblNow_Div2A[[Name / Club]:[Points]],5,FALSE)),0,VLOOKUP(tblPointScore[[#This Row],[Name / Club]],tblNow_Div2A[[Name / Club]:[Points]],5,FALSE))</f>
        <v>0</v>
      </c>
      <c r="S214" s="1">
        <f>IF(ISNA(VLOOKUP(tblPointScore[[#This Row],[Name / Club]],tblNow_Div2B[[Name / Club]:[Points]],5,FALSE)),0,VLOOKUP(tblPointScore[[#This Row],[Name / Club]],tblNow_Div2B[[Name / Club]:[Points]],5,FALSE))</f>
        <v>0</v>
      </c>
      <c r="T21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14" s="1">
        <f>IF(ISNA(VLOOKUP(tblPointScore[[#This Row],[Name / Club]],tblSthn_Div1[[Name / Club]:[Points]],5,FALSE)),0,VLOOKUP(tblPointScore[[#This Row],[Name / Club]],tblSthn_Div1[[Name / Club]:[Points]],5,FALSE))</f>
        <v>0</v>
      </c>
      <c r="V214" s="1">
        <f>IF(ISNA(VLOOKUP(tblPointScore[[#This Row],[Name / Club]],tblSthn_Div2[[Name / Club]:[Points]],5,FALSE)),0,VLOOKUP(tblPointScore[[#This Row],[Name / Club]],tblSthn_Div2[[Name / Club]:[Points]],5,FALSE))</f>
        <v>0</v>
      </c>
      <c r="W214" s="1">
        <f>IF(ISNA(VLOOKUP(tblPointScore[[#This Row],[Name / Club]],tblSthn_Div1[Name / Club],1,FALSE)),IF(ISNA(VLOOKUP(tblPointScore[[#This Row],[Name / Club]],tblSthn_Div2[Name / Club],1,FALSE)),0,3),3)</f>
        <v>0</v>
      </c>
      <c r="X214" s="1">
        <f>SUM(tblPointScore[[#This Row],[Glbn Div 1]:[Sth H Pts]])</f>
        <v>0</v>
      </c>
      <c r="Y21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1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14" s="38" t="str">
        <f>IF(AND(tblPointScore[[#This Row],[Div 1 Pts]]&gt;0,tblPointScore[[#This Row],[Div 2 Pts]]&gt;0),"Y","N")</f>
        <v>N</v>
      </c>
      <c r="AB214" s="35" t="str">
        <f>IF(AND(tblPointScore[[#This Row],[Mac Div 1 A]]&gt;0,tblPointScore[[#This Row],[Mac Div 1 B]]&gt;0),"Y","N")</f>
        <v>N</v>
      </c>
      <c r="AC214" s="35" t="str">
        <f>IF(AND(tblPointScore[[#This Row],[Mac Div 2 A]]&gt;0,tblPointScore[[#This Row],[Mac Div 2 B]]&gt;0),"Y","N")</f>
        <v>N</v>
      </c>
      <c r="AD214" s="35" t="str">
        <f>IF(AND(tblPointScore[[#This Row],[Now Div 1 A]]&gt;0,tblPointScore[[#This Row],[Now Div 1 B]]&gt;0),"Y","N")</f>
        <v>N</v>
      </c>
      <c r="AE214" s="35" t="str">
        <f>IF(AND(tblPointScore[[#This Row],[Now Div 2 A]]&gt;0,tblPointScore[[#This Row],[Now Div 2 B]]&gt;0),"Y","N")</f>
        <v>N</v>
      </c>
      <c r="AF21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15" spans="1:32" hidden="1">
      <c r="A215" s="1">
        <f ca="1">CELL("row", A214)-1</f>
        <v>213</v>
      </c>
      <c r="B215" s="7" t="s">
        <v>422</v>
      </c>
      <c r="C215" s="7" t="s">
        <v>685</v>
      </c>
      <c r="D215" s="4" t="str">
        <f>CONCATENATE(tblPointScore[[#This Row],[Name]]," - ",tblPointScore[[#This Row],[Club]])</f>
        <v>Clarke Morgan - ICC</v>
      </c>
      <c r="E215" s="1">
        <f>IF(ISNA(VLOOKUP(tblPointScore[[#This Row],[Name / Club]],tblGlbn_Div1[[Name / Club]:[Points]],5,FALSE)),0,VLOOKUP(tblPointScore[[#This Row],[Name / Club]],tblGlbn_Div1[[Name / Club]:[Points]],5,FALSE))</f>
        <v>0</v>
      </c>
      <c r="F215" s="9">
        <f>IF(ISNA(VLOOKUP(tblPointScore[[#This Row],[Name / Club]],tblGlbn_Div2[[Name / Club]:[Points]],5,FALSE)),0,VLOOKUP(tblPointScore[[#This Row],[Name / Club]],tblGlbn_Div2[[Name / Club]:[Points]],5,FALSE))</f>
        <v>0</v>
      </c>
      <c r="G215" s="9">
        <f>IF(ISNA(VLOOKUP(tblPointScore[[#This Row],[Name / Club]],tblGlbn_Div1[Name / Club],1,FALSE)),IF(ISNA(VLOOKUP(tblPointScore[[#This Row],[Name / Club]],tblGlbn_Div2[Name / Club],1,FALSE)),0,3),3)</f>
        <v>0</v>
      </c>
      <c r="H215" s="1">
        <f>IF(ISNA(VLOOKUP(tblPointScore[[#This Row],[Name / Club]],tblIll_Div1[[Name / Club]:[Points]],5,FALSE)),0,VLOOKUP(tblPointScore[[#This Row],[Name / Club]],tblIll_Div1[[Name / Club]:[Points]],5,FALSE))</f>
        <v>0</v>
      </c>
      <c r="I215" s="1">
        <f>IF(ISNA(VLOOKUP(tblPointScore[[#This Row],[Name / Club]],tblIll_Div2[[Name / Club]:[Points]],5,FALSE)),0,VLOOKUP(tblPointScore[[#This Row],[Name / Club]],tblIll_Div2[[Name / Club]:[Points]],5,FALSE))</f>
        <v>0</v>
      </c>
      <c r="J215" s="1">
        <f>IF(ISNA(VLOOKUP(tblPointScore[[#This Row],[Name / Club]],tblIll_Div1[Name / Club],1,FALSE)),IF(ISNA(VLOOKUP(tblPointScore[[#This Row],[Name / Club]],tblIll_Div2[Name / Club],1,FALSE)),0,3),3)</f>
        <v>0</v>
      </c>
      <c r="K215" s="1">
        <f>IF(ISNA(VLOOKUP(tblPointScore[[#This Row],[Name / Club]],tblMac_Div1A[[Name / Club]:[Points]],5,FALSE)),0,VLOOKUP(tblPointScore[[#This Row],[Name / Club]],tblMac_Div1A[[Name / Club]:[Points]],5,FALSE))</f>
        <v>0</v>
      </c>
      <c r="L215" s="1">
        <f>IF(ISNA(VLOOKUP(tblPointScore[[#This Row],[Name / Club]],tblMac_Div1B[[Name / Club]:[Points]],5,FALSE)),0,VLOOKUP(tblPointScore[[#This Row],[Name / Club]],tblMac_Div1B[[Name / Club]:[Points]],5,FALSE))</f>
        <v>0</v>
      </c>
      <c r="M215" s="1">
        <f>IF(ISNA(VLOOKUP(tblPointScore[[#This Row],[Name / Club]],tblMac_Div2A[[Name / Club]:[Points]],5,FALSE)),0,VLOOKUP(tblPointScore[[#This Row],[Name / Club]],tblMac_Div2A[[Name / Club]:[Points]],5,FALSE))</f>
        <v>0</v>
      </c>
      <c r="N215" s="1">
        <f>IF(ISNA(VLOOKUP(tblPointScore[[#This Row],[Name / Club]],tblMac_Div2B[[Name / Club]:[Points]],5,FALSE)),0,VLOOKUP(tblPointScore[[#This Row],[Name / Club]],tblMac_Div2B[[Name / Club]:[Points]],5,FALSE))</f>
        <v>0</v>
      </c>
      <c r="O21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15" s="1">
        <f>IF(ISNA(VLOOKUP(tblPointScore[[#This Row],[Name / Club]],tblNow_Div1A[[Name / Club]:[Points]],5,FALSE)),0,VLOOKUP(tblPointScore[[#This Row],[Name / Club]],tblNow_Div1A[[Name / Club]:[Points]],5,FALSE))</f>
        <v>0</v>
      </c>
      <c r="Q215" s="1">
        <f>IF(ISNA(VLOOKUP(tblPointScore[[#This Row],[Name / Club]],tblNow_Div1B[[Name / Club]:[Points]],5,FALSE)),0,VLOOKUP(tblPointScore[[#This Row],[Name / Club]],tblNow_Div1B[[Name / Club]:[Points]],5,FALSE))</f>
        <v>0</v>
      </c>
      <c r="R215" s="1">
        <f>IF(ISNA(VLOOKUP(tblPointScore[[#This Row],[Name / Club]],tblNow_Div2A[[Name / Club]:[Points]],5,FALSE)),0,VLOOKUP(tblPointScore[[#This Row],[Name / Club]],tblNow_Div2A[[Name / Club]:[Points]],5,FALSE))</f>
        <v>0</v>
      </c>
      <c r="S215" s="1">
        <f>IF(ISNA(VLOOKUP(tblPointScore[[#This Row],[Name / Club]],tblNow_Div2B[[Name / Club]:[Points]],5,FALSE)),0,VLOOKUP(tblPointScore[[#This Row],[Name / Club]],tblNow_Div2B[[Name / Club]:[Points]],5,FALSE))</f>
        <v>0</v>
      </c>
      <c r="T21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15" s="1">
        <f>IF(ISNA(VLOOKUP(tblPointScore[[#This Row],[Name / Club]],tblSthn_Div1[[Name / Club]:[Points]],5,FALSE)),0,VLOOKUP(tblPointScore[[#This Row],[Name / Club]],tblSthn_Div1[[Name / Club]:[Points]],5,FALSE))</f>
        <v>0</v>
      </c>
      <c r="V215" s="1">
        <f>IF(ISNA(VLOOKUP(tblPointScore[[#This Row],[Name / Club]],tblSthn_Div2[[Name / Club]:[Points]],5,FALSE)),0,VLOOKUP(tblPointScore[[#This Row],[Name / Club]],tblSthn_Div2[[Name / Club]:[Points]],5,FALSE))</f>
        <v>0</v>
      </c>
      <c r="W215" s="1">
        <f>IF(ISNA(VLOOKUP(tblPointScore[[#This Row],[Name / Club]],tblSthn_Div1[Name / Club],1,FALSE)),IF(ISNA(VLOOKUP(tblPointScore[[#This Row],[Name / Club]],tblSthn_Div2[Name / Club],1,FALSE)),0,3),3)</f>
        <v>0</v>
      </c>
      <c r="X215" s="9">
        <f>SUM(tblPointScore[[#This Row],[Glbn Div 1]:[Sth H Pts]])</f>
        <v>0</v>
      </c>
      <c r="Y21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1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15" s="38" t="str">
        <f>IF(AND(tblPointScore[[#This Row],[Div 1 Pts]]&gt;0,tblPointScore[[#This Row],[Div 2 Pts]]&gt;0),"Y","N")</f>
        <v>N</v>
      </c>
      <c r="AB215" s="35" t="str">
        <f>IF(AND(tblPointScore[[#This Row],[Mac Div 1 A]]&gt;0,tblPointScore[[#This Row],[Mac Div 1 B]]&gt;0),"Y","N")</f>
        <v>N</v>
      </c>
      <c r="AC215" s="35" t="str">
        <f>IF(AND(tblPointScore[[#This Row],[Mac Div 2 A]]&gt;0,tblPointScore[[#This Row],[Mac Div 2 B]]&gt;0),"Y","N")</f>
        <v>N</v>
      </c>
      <c r="AD215" s="35" t="str">
        <f>IF(AND(tblPointScore[[#This Row],[Now Div 1 A]]&gt;0,tblPointScore[[#This Row],[Now Div 1 B]]&gt;0),"Y","N")</f>
        <v>N</v>
      </c>
      <c r="AE215" s="35" t="str">
        <f>IF(AND(tblPointScore[[#This Row],[Now Div 2 A]]&gt;0,tblPointScore[[#This Row],[Now Div 2 B]]&gt;0),"Y","N")</f>
        <v>N</v>
      </c>
      <c r="AF21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16" spans="1:32" hidden="1">
      <c r="A216" s="1">
        <f ca="1">CELL("row", A215)-1</f>
        <v>214</v>
      </c>
      <c r="B216" s="7" t="s">
        <v>137</v>
      </c>
      <c r="C216" s="7" t="s">
        <v>682</v>
      </c>
      <c r="D216" s="4" t="str">
        <f>CONCATENATE(tblPointScore[[#This Row],[Name]]," - ",tblPointScore[[#This Row],[Club]])</f>
        <v>Clements Paul - CCC</v>
      </c>
      <c r="E216" s="1">
        <f>IF(ISNA(VLOOKUP(tblPointScore[[#This Row],[Name / Club]],tblGlbn_Div1[[Name / Club]:[Points]],5,FALSE)),0,VLOOKUP(tblPointScore[[#This Row],[Name / Club]],tblGlbn_Div1[[Name / Club]:[Points]],5,FALSE))</f>
        <v>0</v>
      </c>
      <c r="F216" s="1">
        <f>IF(ISNA(VLOOKUP(tblPointScore[[#This Row],[Name / Club]],tblGlbn_Div2[[Name / Club]:[Points]],5,FALSE)),0,VLOOKUP(tblPointScore[[#This Row],[Name / Club]],tblGlbn_Div2[[Name / Club]:[Points]],5,FALSE))</f>
        <v>0</v>
      </c>
      <c r="G216" s="1">
        <f>IF(ISNA(VLOOKUP(tblPointScore[[#This Row],[Name / Club]],tblGlbn_Div1[Name / Club],1,FALSE)),IF(ISNA(VLOOKUP(tblPointScore[[#This Row],[Name / Club]],tblGlbn_Div2[Name / Club],1,FALSE)),0,3),3)</f>
        <v>0</v>
      </c>
      <c r="H216" s="1">
        <f>IF(ISNA(VLOOKUP(tblPointScore[[#This Row],[Name / Club]],tblIll_Div1[[Name / Club]:[Points]],5,FALSE)),0,VLOOKUP(tblPointScore[[#This Row],[Name / Club]],tblIll_Div1[[Name / Club]:[Points]],5,FALSE))</f>
        <v>0</v>
      </c>
      <c r="I216" s="1">
        <f>IF(ISNA(VLOOKUP(tblPointScore[[#This Row],[Name / Club]],tblIll_Div2[[Name / Club]:[Points]],5,FALSE)),0,VLOOKUP(tblPointScore[[#This Row],[Name / Club]],tblIll_Div2[[Name / Club]:[Points]],5,FALSE))</f>
        <v>0</v>
      </c>
      <c r="J216" s="1">
        <f>IF(ISNA(VLOOKUP(tblPointScore[[#This Row],[Name / Club]],tblIll_Div1[Name / Club],1,FALSE)),IF(ISNA(VLOOKUP(tblPointScore[[#This Row],[Name / Club]],tblIll_Div2[Name / Club],1,FALSE)),0,3),3)</f>
        <v>0</v>
      </c>
      <c r="K216" s="1">
        <f>IF(ISNA(VLOOKUP(tblPointScore[[#This Row],[Name / Club]],tblMac_Div1A[[Name / Club]:[Points]],5,FALSE)),0,VLOOKUP(tblPointScore[[#This Row],[Name / Club]],tblMac_Div1A[[Name / Club]:[Points]],5,FALSE))</f>
        <v>0</v>
      </c>
      <c r="L216" s="1">
        <f>IF(ISNA(VLOOKUP(tblPointScore[[#This Row],[Name / Club]],tblMac_Div1B[[Name / Club]:[Points]],5,FALSE)),0,VLOOKUP(tblPointScore[[#This Row],[Name / Club]],tblMac_Div1B[[Name / Club]:[Points]],5,FALSE))</f>
        <v>0</v>
      </c>
      <c r="M216" s="1">
        <f>IF(ISNA(VLOOKUP(tblPointScore[[#This Row],[Name / Club]],tblMac_Div2A[[Name / Club]:[Points]],5,FALSE)),0,VLOOKUP(tblPointScore[[#This Row],[Name / Club]],tblMac_Div2A[[Name / Club]:[Points]],5,FALSE))</f>
        <v>0</v>
      </c>
      <c r="N216" s="1">
        <f>IF(ISNA(VLOOKUP(tblPointScore[[#This Row],[Name / Club]],tblMac_Div2B[[Name / Club]:[Points]],5,FALSE)),0,VLOOKUP(tblPointScore[[#This Row],[Name / Club]],tblMac_Div2B[[Name / Club]:[Points]],5,FALSE))</f>
        <v>0</v>
      </c>
      <c r="O21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16" s="1">
        <f>IF(ISNA(VLOOKUP(tblPointScore[[#This Row],[Name / Club]],tblNow_Div1A[[Name / Club]:[Points]],5,FALSE)),0,VLOOKUP(tblPointScore[[#This Row],[Name / Club]],tblNow_Div1A[[Name / Club]:[Points]],5,FALSE))</f>
        <v>0</v>
      </c>
      <c r="Q216" s="1">
        <f>IF(ISNA(VLOOKUP(tblPointScore[[#This Row],[Name / Club]],tblNow_Div1B[[Name / Club]:[Points]],5,FALSE)),0,VLOOKUP(tblPointScore[[#This Row],[Name / Club]],tblNow_Div1B[[Name / Club]:[Points]],5,FALSE))</f>
        <v>0</v>
      </c>
      <c r="R216" s="1">
        <f>IF(ISNA(VLOOKUP(tblPointScore[[#This Row],[Name / Club]],tblNow_Div2A[[Name / Club]:[Points]],5,FALSE)),0,VLOOKUP(tblPointScore[[#This Row],[Name / Club]],tblNow_Div2A[[Name / Club]:[Points]],5,FALSE))</f>
        <v>0</v>
      </c>
      <c r="S216" s="1">
        <f>IF(ISNA(VLOOKUP(tblPointScore[[#This Row],[Name / Club]],tblNow_Div2B[[Name / Club]:[Points]],5,FALSE)),0,VLOOKUP(tblPointScore[[#This Row],[Name / Club]],tblNow_Div2B[[Name / Club]:[Points]],5,FALSE))</f>
        <v>0</v>
      </c>
      <c r="T21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16" s="1">
        <f>IF(ISNA(VLOOKUP(tblPointScore[[#This Row],[Name / Club]],tblSthn_Div1[[Name / Club]:[Points]],5,FALSE)),0,VLOOKUP(tblPointScore[[#This Row],[Name / Club]],tblSthn_Div1[[Name / Club]:[Points]],5,FALSE))</f>
        <v>0</v>
      </c>
      <c r="V216" s="1">
        <f>IF(ISNA(VLOOKUP(tblPointScore[[#This Row],[Name / Club]],tblSthn_Div2[[Name / Club]:[Points]],5,FALSE)),0,VLOOKUP(tblPointScore[[#This Row],[Name / Club]],tblSthn_Div2[[Name / Club]:[Points]],5,FALSE))</f>
        <v>0</v>
      </c>
      <c r="W216" s="1">
        <f>IF(ISNA(VLOOKUP(tblPointScore[[#This Row],[Name / Club]],tblSthn_Div1[Name / Club],1,FALSE)),IF(ISNA(VLOOKUP(tblPointScore[[#This Row],[Name / Club]],tblSthn_Div2[Name / Club],1,FALSE)),0,3),3)</f>
        <v>0</v>
      </c>
      <c r="X216" s="1">
        <f>SUM(tblPointScore[[#This Row],[Glbn Div 1]:[Sth H Pts]])</f>
        <v>0</v>
      </c>
      <c r="Y21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1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16" s="38" t="str">
        <f>IF(AND(tblPointScore[[#This Row],[Div 1 Pts]]&gt;0,tblPointScore[[#This Row],[Div 2 Pts]]&gt;0),"Y","N")</f>
        <v>N</v>
      </c>
      <c r="AB216" s="35" t="str">
        <f>IF(AND(tblPointScore[[#This Row],[Mac Div 1 A]]&gt;0,tblPointScore[[#This Row],[Mac Div 1 B]]&gt;0),"Y","N")</f>
        <v>N</v>
      </c>
      <c r="AC216" s="35" t="str">
        <f>IF(AND(tblPointScore[[#This Row],[Mac Div 2 A]]&gt;0,tblPointScore[[#This Row],[Mac Div 2 B]]&gt;0),"Y","N")</f>
        <v>N</v>
      </c>
      <c r="AD216" s="35" t="str">
        <f>IF(AND(tblPointScore[[#This Row],[Now Div 1 A]]&gt;0,tblPointScore[[#This Row],[Now Div 1 B]]&gt;0),"Y","N")</f>
        <v>N</v>
      </c>
      <c r="AE216" s="35" t="str">
        <f>IF(AND(tblPointScore[[#This Row],[Now Div 2 A]]&gt;0,tblPointScore[[#This Row],[Now Div 2 B]]&gt;0),"Y","N")</f>
        <v>N</v>
      </c>
      <c r="AF21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17" spans="1:32" hidden="1">
      <c r="A217" s="1">
        <f ca="1">CELL("row", A216)-1</f>
        <v>215</v>
      </c>
      <c r="B217" s="7" t="s">
        <v>138</v>
      </c>
      <c r="C217" s="7" t="s">
        <v>683</v>
      </c>
      <c r="D217" s="4" t="str">
        <f>CONCATENATE(tblPointScore[[#This Row],[Name]]," - ",tblPointScore[[#This Row],[Club]])</f>
        <v>Clifford Tony - SHCC</v>
      </c>
      <c r="E217" s="1">
        <f>IF(ISNA(VLOOKUP(tblPointScore[[#This Row],[Name / Club]],tblGlbn_Div1[[Name / Club]:[Points]],5,FALSE)),0,VLOOKUP(tblPointScore[[#This Row],[Name / Club]],tblGlbn_Div1[[Name / Club]:[Points]],5,FALSE))</f>
        <v>0</v>
      </c>
      <c r="F217" s="1">
        <f>IF(ISNA(VLOOKUP(tblPointScore[[#This Row],[Name / Club]],tblGlbn_Div2[[Name / Club]:[Points]],5,FALSE)),0,VLOOKUP(tblPointScore[[#This Row],[Name / Club]],tblGlbn_Div2[[Name / Club]:[Points]],5,FALSE))</f>
        <v>0</v>
      </c>
      <c r="G217" s="1">
        <f>IF(ISNA(VLOOKUP(tblPointScore[[#This Row],[Name / Club]],tblGlbn_Div1[Name / Club],1,FALSE)),IF(ISNA(VLOOKUP(tblPointScore[[#This Row],[Name / Club]],tblGlbn_Div2[Name / Club],1,FALSE)),0,3),3)</f>
        <v>0</v>
      </c>
      <c r="H217" s="1">
        <f>IF(ISNA(VLOOKUP(tblPointScore[[#This Row],[Name / Club]],tblIll_Div1[[Name / Club]:[Points]],5,FALSE)),0,VLOOKUP(tblPointScore[[#This Row],[Name / Club]],tblIll_Div1[[Name / Club]:[Points]],5,FALSE))</f>
        <v>0</v>
      </c>
      <c r="I217" s="1">
        <f>IF(ISNA(VLOOKUP(tblPointScore[[#This Row],[Name / Club]],tblIll_Div2[[Name / Club]:[Points]],5,FALSE)),0,VLOOKUP(tblPointScore[[#This Row],[Name / Club]],tblIll_Div2[[Name / Club]:[Points]],5,FALSE))</f>
        <v>0</v>
      </c>
      <c r="J217" s="1">
        <f>IF(ISNA(VLOOKUP(tblPointScore[[#This Row],[Name / Club]],tblIll_Div1[Name / Club],1,FALSE)),IF(ISNA(VLOOKUP(tblPointScore[[#This Row],[Name / Club]],tblIll_Div2[Name / Club],1,FALSE)),0,3),3)</f>
        <v>0</v>
      </c>
      <c r="K217" s="1">
        <f>IF(ISNA(VLOOKUP(tblPointScore[[#This Row],[Name / Club]],tblMac_Div1A[[Name / Club]:[Points]],5,FALSE)),0,VLOOKUP(tblPointScore[[#This Row],[Name / Club]],tblMac_Div1A[[Name / Club]:[Points]],5,FALSE))</f>
        <v>0</v>
      </c>
      <c r="L217" s="1">
        <f>IF(ISNA(VLOOKUP(tblPointScore[[#This Row],[Name / Club]],tblMac_Div1B[[Name / Club]:[Points]],5,FALSE)),0,VLOOKUP(tblPointScore[[#This Row],[Name / Club]],tblMac_Div1B[[Name / Club]:[Points]],5,FALSE))</f>
        <v>0</v>
      </c>
      <c r="M217" s="1">
        <f>IF(ISNA(VLOOKUP(tblPointScore[[#This Row],[Name / Club]],tblMac_Div2A[[Name / Club]:[Points]],5,FALSE)),0,VLOOKUP(tblPointScore[[#This Row],[Name / Club]],tblMac_Div2A[[Name / Club]:[Points]],5,FALSE))</f>
        <v>0</v>
      </c>
      <c r="N217" s="1">
        <f>IF(ISNA(VLOOKUP(tblPointScore[[#This Row],[Name / Club]],tblMac_Div2B[[Name / Club]:[Points]],5,FALSE)),0,VLOOKUP(tblPointScore[[#This Row],[Name / Club]],tblMac_Div2B[[Name / Club]:[Points]],5,FALSE))</f>
        <v>0</v>
      </c>
      <c r="O21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17" s="1">
        <f>IF(ISNA(VLOOKUP(tblPointScore[[#This Row],[Name / Club]],tblNow_Div1A[[Name / Club]:[Points]],5,FALSE)),0,VLOOKUP(tblPointScore[[#This Row],[Name / Club]],tblNow_Div1A[[Name / Club]:[Points]],5,FALSE))</f>
        <v>0</v>
      </c>
      <c r="Q217" s="1">
        <f>IF(ISNA(VLOOKUP(tblPointScore[[#This Row],[Name / Club]],tblNow_Div1B[[Name / Club]:[Points]],5,FALSE)),0,VLOOKUP(tblPointScore[[#This Row],[Name / Club]],tblNow_Div1B[[Name / Club]:[Points]],5,FALSE))</f>
        <v>0</v>
      </c>
      <c r="R217" s="1">
        <f>IF(ISNA(VLOOKUP(tblPointScore[[#This Row],[Name / Club]],tblNow_Div2A[[Name / Club]:[Points]],5,FALSE)),0,VLOOKUP(tblPointScore[[#This Row],[Name / Club]],tblNow_Div2A[[Name / Club]:[Points]],5,FALSE))</f>
        <v>0</v>
      </c>
      <c r="S217" s="1">
        <f>IF(ISNA(VLOOKUP(tblPointScore[[#This Row],[Name / Club]],tblNow_Div2B[[Name / Club]:[Points]],5,FALSE)),0,VLOOKUP(tblPointScore[[#This Row],[Name / Club]],tblNow_Div2B[[Name / Club]:[Points]],5,FALSE))</f>
        <v>0</v>
      </c>
      <c r="T21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17" s="1">
        <f>IF(ISNA(VLOOKUP(tblPointScore[[#This Row],[Name / Club]],tblSthn_Div1[[Name / Club]:[Points]],5,FALSE)),0,VLOOKUP(tblPointScore[[#This Row],[Name / Club]],tblSthn_Div1[[Name / Club]:[Points]],5,FALSE))</f>
        <v>0</v>
      </c>
      <c r="V217" s="1">
        <f>IF(ISNA(VLOOKUP(tblPointScore[[#This Row],[Name / Club]],tblSthn_Div2[[Name / Club]:[Points]],5,FALSE)),0,VLOOKUP(tblPointScore[[#This Row],[Name / Club]],tblSthn_Div2[[Name / Club]:[Points]],5,FALSE))</f>
        <v>0</v>
      </c>
      <c r="W217" s="1">
        <f>IF(ISNA(VLOOKUP(tblPointScore[[#This Row],[Name / Club]],tblSthn_Div1[Name / Club],1,FALSE)),IF(ISNA(VLOOKUP(tblPointScore[[#This Row],[Name / Club]],tblSthn_Div2[Name / Club],1,FALSE)),0,3),3)</f>
        <v>0</v>
      </c>
      <c r="X217" s="1">
        <f>SUM(tblPointScore[[#This Row],[Glbn Div 1]:[Sth H Pts]])</f>
        <v>0</v>
      </c>
      <c r="Y21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1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17" s="38" t="str">
        <f>IF(AND(tblPointScore[[#This Row],[Div 1 Pts]]&gt;0,tblPointScore[[#This Row],[Div 2 Pts]]&gt;0),"Y","N")</f>
        <v>N</v>
      </c>
      <c r="AB217" s="35" t="str">
        <f>IF(AND(tblPointScore[[#This Row],[Mac Div 1 A]]&gt;0,tblPointScore[[#This Row],[Mac Div 1 B]]&gt;0),"Y","N")</f>
        <v>N</v>
      </c>
      <c r="AC217" s="35" t="str">
        <f>IF(AND(tblPointScore[[#This Row],[Mac Div 2 A]]&gt;0,tblPointScore[[#This Row],[Mac Div 2 B]]&gt;0),"Y","N")</f>
        <v>N</v>
      </c>
      <c r="AD217" s="35" t="str">
        <f>IF(AND(tblPointScore[[#This Row],[Now Div 1 A]]&gt;0,tblPointScore[[#This Row],[Now Div 1 B]]&gt;0),"Y","N")</f>
        <v>N</v>
      </c>
      <c r="AE217" s="35" t="str">
        <f>IF(AND(tblPointScore[[#This Row],[Now Div 2 A]]&gt;0,tblPointScore[[#This Row],[Now Div 2 B]]&gt;0),"Y","N")</f>
        <v>N</v>
      </c>
      <c r="AF21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18" spans="1:32" hidden="1">
      <c r="A218" s="1">
        <f ca="1">CELL("row", A217)-1</f>
        <v>216</v>
      </c>
      <c r="B218" s="7" t="s">
        <v>139</v>
      </c>
      <c r="C218" s="7" t="s">
        <v>683</v>
      </c>
      <c r="D218" s="4" t="str">
        <f>CONCATENATE(tblPointScore[[#This Row],[Name]]," - ",tblPointScore[[#This Row],[Club]])</f>
        <v>Coerden Sean - SHCC</v>
      </c>
      <c r="E218" s="1">
        <f>IF(ISNA(VLOOKUP(tblPointScore[[#This Row],[Name / Club]],tblGlbn_Div1[[Name / Club]:[Points]],5,FALSE)),0,VLOOKUP(tblPointScore[[#This Row],[Name / Club]],tblGlbn_Div1[[Name / Club]:[Points]],5,FALSE))</f>
        <v>0</v>
      </c>
      <c r="F218" s="1">
        <f>IF(ISNA(VLOOKUP(tblPointScore[[#This Row],[Name / Club]],tblGlbn_Div2[[Name / Club]:[Points]],5,FALSE)),0,VLOOKUP(tblPointScore[[#This Row],[Name / Club]],tblGlbn_Div2[[Name / Club]:[Points]],5,FALSE))</f>
        <v>0</v>
      </c>
      <c r="G218" s="1">
        <f>IF(ISNA(VLOOKUP(tblPointScore[[#This Row],[Name / Club]],tblGlbn_Div1[Name / Club],1,FALSE)),IF(ISNA(VLOOKUP(tblPointScore[[#This Row],[Name / Club]],tblGlbn_Div2[Name / Club],1,FALSE)),0,3),3)</f>
        <v>0</v>
      </c>
      <c r="H218" s="1">
        <f>IF(ISNA(VLOOKUP(tblPointScore[[#This Row],[Name / Club]],tblIll_Div1[[Name / Club]:[Points]],5,FALSE)),0,VLOOKUP(tblPointScore[[#This Row],[Name / Club]],tblIll_Div1[[Name / Club]:[Points]],5,FALSE))</f>
        <v>0</v>
      </c>
      <c r="I218" s="1">
        <f>IF(ISNA(VLOOKUP(tblPointScore[[#This Row],[Name / Club]],tblIll_Div2[[Name / Club]:[Points]],5,FALSE)),0,VLOOKUP(tblPointScore[[#This Row],[Name / Club]],tblIll_Div2[[Name / Club]:[Points]],5,FALSE))</f>
        <v>0</v>
      </c>
      <c r="J218" s="1">
        <f>IF(ISNA(VLOOKUP(tblPointScore[[#This Row],[Name / Club]],tblIll_Div1[Name / Club],1,FALSE)),IF(ISNA(VLOOKUP(tblPointScore[[#This Row],[Name / Club]],tblIll_Div2[Name / Club],1,FALSE)),0,3),3)</f>
        <v>0</v>
      </c>
      <c r="K218" s="1">
        <f>IF(ISNA(VLOOKUP(tblPointScore[[#This Row],[Name / Club]],tblMac_Div1A[[Name / Club]:[Points]],5,FALSE)),0,VLOOKUP(tblPointScore[[#This Row],[Name / Club]],tblMac_Div1A[[Name / Club]:[Points]],5,FALSE))</f>
        <v>0</v>
      </c>
      <c r="L218" s="1">
        <f>IF(ISNA(VLOOKUP(tblPointScore[[#This Row],[Name / Club]],tblMac_Div1B[[Name / Club]:[Points]],5,FALSE)),0,VLOOKUP(tblPointScore[[#This Row],[Name / Club]],tblMac_Div1B[[Name / Club]:[Points]],5,FALSE))</f>
        <v>0</v>
      </c>
      <c r="M218" s="1">
        <f>IF(ISNA(VLOOKUP(tblPointScore[[#This Row],[Name / Club]],tblMac_Div2A[[Name / Club]:[Points]],5,FALSE)),0,VLOOKUP(tblPointScore[[#This Row],[Name / Club]],tblMac_Div2A[[Name / Club]:[Points]],5,FALSE))</f>
        <v>0</v>
      </c>
      <c r="N218" s="1">
        <f>IF(ISNA(VLOOKUP(tblPointScore[[#This Row],[Name / Club]],tblMac_Div2B[[Name / Club]:[Points]],5,FALSE)),0,VLOOKUP(tblPointScore[[#This Row],[Name / Club]],tblMac_Div2B[[Name / Club]:[Points]],5,FALSE))</f>
        <v>0</v>
      </c>
      <c r="O21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18" s="1">
        <f>IF(ISNA(VLOOKUP(tblPointScore[[#This Row],[Name / Club]],tblNow_Div1A[[Name / Club]:[Points]],5,FALSE)),0,VLOOKUP(tblPointScore[[#This Row],[Name / Club]],tblNow_Div1A[[Name / Club]:[Points]],5,FALSE))</f>
        <v>0</v>
      </c>
      <c r="Q218" s="1">
        <f>IF(ISNA(VLOOKUP(tblPointScore[[#This Row],[Name / Club]],tblNow_Div1B[[Name / Club]:[Points]],5,FALSE)),0,VLOOKUP(tblPointScore[[#This Row],[Name / Club]],tblNow_Div1B[[Name / Club]:[Points]],5,FALSE))</f>
        <v>0</v>
      </c>
      <c r="R218" s="1">
        <f>IF(ISNA(VLOOKUP(tblPointScore[[#This Row],[Name / Club]],tblNow_Div2A[[Name / Club]:[Points]],5,FALSE)),0,VLOOKUP(tblPointScore[[#This Row],[Name / Club]],tblNow_Div2A[[Name / Club]:[Points]],5,FALSE))</f>
        <v>0</v>
      </c>
      <c r="S218" s="1">
        <f>IF(ISNA(VLOOKUP(tblPointScore[[#This Row],[Name / Club]],tblNow_Div2B[[Name / Club]:[Points]],5,FALSE)),0,VLOOKUP(tblPointScore[[#This Row],[Name / Club]],tblNow_Div2B[[Name / Club]:[Points]],5,FALSE))</f>
        <v>0</v>
      </c>
      <c r="T21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18" s="1">
        <f>IF(ISNA(VLOOKUP(tblPointScore[[#This Row],[Name / Club]],tblSthn_Div1[[Name / Club]:[Points]],5,FALSE)),0,VLOOKUP(tblPointScore[[#This Row],[Name / Club]],tblSthn_Div1[[Name / Club]:[Points]],5,FALSE))</f>
        <v>0</v>
      </c>
      <c r="V218" s="1">
        <f>IF(ISNA(VLOOKUP(tblPointScore[[#This Row],[Name / Club]],tblSthn_Div2[[Name / Club]:[Points]],5,FALSE)),0,VLOOKUP(tblPointScore[[#This Row],[Name / Club]],tblSthn_Div2[[Name / Club]:[Points]],5,FALSE))</f>
        <v>0</v>
      </c>
      <c r="W218" s="1">
        <f>IF(ISNA(VLOOKUP(tblPointScore[[#This Row],[Name / Club]],tblSthn_Div1[Name / Club],1,FALSE)),IF(ISNA(VLOOKUP(tblPointScore[[#This Row],[Name / Club]],tblSthn_Div2[Name / Club],1,FALSE)),0,3),3)</f>
        <v>0</v>
      </c>
      <c r="X218" s="1">
        <f>SUM(tblPointScore[[#This Row],[Glbn Div 1]:[Sth H Pts]])</f>
        <v>0</v>
      </c>
      <c r="Y21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1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18" s="38" t="str">
        <f>IF(AND(tblPointScore[[#This Row],[Div 1 Pts]]&gt;0,tblPointScore[[#This Row],[Div 2 Pts]]&gt;0),"Y","N")</f>
        <v>N</v>
      </c>
      <c r="AB218" s="35" t="str">
        <f>IF(AND(tblPointScore[[#This Row],[Mac Div 1 A]]&gt;0,tblPointScore[[#This Row],[Mac Div 1 B]]&gt;0),"Y","N")</f>
        <v>N</v>
      </c>
      <c r="AC218" s="35" t="str">
        <f>IF(AND(tblPointScore[[#This Row],[Mac Div 2 A]]&gt;0,tblPointScore[[#This Row],[Mac Div 2 B]]&gt;0),"Y","N")</f>
        <v>N</v>
      </c>
      <c r="AD218" s="35" t="str">
        <f>IF(AND(tblPointScore[[#This Row],[Now Div 1 A]]&gt;0,tblPointScore[[#This Row],[Now Div 1 B]]&gt;0),"Y","N")</f>
        <v>N</v>
      </c>
      <c r="AE218" s="35" t="str">
        <f>IF(AND(tblPointScore[[#This Row],[Now Div 2 A]]&gt;0,tblPointScore[[#This Row],[Now Div 2 B]]&gt;0),"Y","N")</f>
        <v>N</v>
      </c>
      <c r="AF21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19" spans="1:32" hidden="1">
      <c r="A219" s="1">
        <f ca="1">CELL("row", A218)-1</f>
        <v>217</v>
      </c>
      <c r="B219" s="7" t="s">
        <v>424</v>
      </c>
      <c r="C219" s="7" t="s">
        <v>681</v>
      </c>
      <c r="D219" s="4" t="str">
        <f>CONCATENATE(tblPointScore[[#This Row],[Name]]," - ",tblPointScore[[#This Row],[Club]])</f>
        <v>Cole Anthony - GCC</v>
      </c>
      <c r="E219" s="1">
        <f>IF(ISNA(VLOOKUP(tblPointScore[[#This Row],[Name / Club]],tblGlbn_Div1[[Name / Club]:[Points]],5,FALSE)),0,VLOOKUP(tblPointScore[[#This Row],[Name / Club]],tblGlbn_Div1[[Name / Club]:[Points]],5,FALSE))</f>
        <v>0</v>
      </c>
      <c r="F219" s="9">
        <f>IF(ISNA(VLOOKUP(tblPointScore[[#This Row],[Name / Club]],tblGlbn_Div2[[Name / Club]:[Points]],5,FALSE)),0,VLOOKUP(tblPointScore[[#This Row],[Name / Club]],tblGlbn_Div2[[Name / Club]:[Points]],5,FALSE))</f>
        <v>0</v>
      </c>
      <c r="G219" s="9">
        <f>IF(ISNA(VLOOKUP(tblPointScore[[#This Row],[Name / Club]],tblGlbn_Div1[Name / Club],1,FALSE)),IF(ISNA(VLOOKUP(tblPointScore[[#This Row],[Name / Club]],tblGlbn_Div2[Name / Club],1,FALSE)),0,3),3)</f>
        <v>0</v>
      </c>
      <c r="H219" s="1">
        <f>IF(ISNA(VLOOKUP(tblPointScore[[#This Row],[Name / Club]],tblIll_Div1[[Name / Club]:[Points]],5,FALSE)),0,VLOOKUP(tblPointScore[[#This Row],[Name / Club]],tblIll_Div1[[Name / Club]:[Points]],5,FALSE))</f>
        <v>0</v>
      </c>
      <c r="I219" s="1">
        <f>IF(ISNA(VLOOKUP(tblPointScore[[#This Row],[Name / Club]],tblIll_Div2[[Name / Club]:[Points]],5,FALSE)),0,VLOOKUP(tblPointScore[[#This Row],[Name / Club]],tblIll_Div2[[Name / Club]:[Points]],5,FALSE))</f>
        <v>0</v>
      </c>
      <c r="J219" s="1">
        <f>IF(ISNA(VLOOKUP(tblPointScore[[#This Row],[Name / Club]],tblIll_Div1[Name / Club],1,FALSE)),IF(ISNA(VLOOKUP(tblPointScore[[#This Row],[Name / Club]],tblIll_Div2[Name / Club],1,FALSE)),0,3),3)</f>
        <v>0</v>
      </c>
      <c r="K219" s="1">
        <f>IF(ISNA(VLOOKUP(tblPointScore[[#This Row],[Name / Club]],tblMac_Div1A[[Name / Club]:[Points]],5,FALSE)),0,VLOOKUP(tblPointScore[[#This Row],[Name / Club]],tblMac_Div1A[[Name / Club]:[Points]],5,FALSE))</f>
        <v>0</v>
      </c>
      <c r="L219" s="1">
        <f>IF(ISNA(VLOOKUP(tblPointScore[[#This Row],[Name / Club]],tblMac_Div1B[[Name / Club]:[Points]],5,FALSE)),0,VLOOKUP(tblPointScore[[#This Row],[Name / Club]],tblMac_Div1B[[Name / Club]:[Points]],5,FALSE))</f>
        <v>0</v>
      </c>
      <c r="M219" s="1">
        <f>IF(ISNA(VLOOKUP(tblPointScore[[#This Row],[Name / Club]],tblMac_Div2A[[Name / Club]:[Points]],5,FALSE)),0,VLOOKUP(tblPointScore[[#This Row],[Name / Club]],tblMac_Div2A[[Name / Club]:[Points]],5,FALSE))</f>
        <v>0</v>
      </c>
      <c r="N219" s="1">
        <f>IF(ISNA(VLOOKUP(tblPointScore[[#This Row],[Name / Club]],tblMac_Div2B[[Name / Club]:[Points]],5,FALSE)),0,VLOOKUP(tblPointScore[[#This Row],[Name / Club]],tblMac_Div2B[[Name / Club]:[Points]],5,FALSE))</f>
        <v>0</v>
      </c>
      <c r="O21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19" s="1">
        <f>IF(ISNA(VLOOKUP(tblPointScore[[#This Row],[Name / Club]],tblNow_Div1A[[Name / Club]:[Points]],5,FALSE)),0,VLOOKUP(tblPointScore[[#This Row],[Name / Club]],tblNow_Div1A[[Name / Club]:[Points]],5,FALSE))</f>
        <v>0</v>
      </c>
      <c r="Q219" s="1">
        <f>IF(ISNA(VLOOKUP(tblPointScore[[#This Row],[Name / Club]],tblNow_Div1B[[Name / Club]:[Points]],5,FALSE)),0,VLOOKUP(tblPointScore[[#This Row],[Name / Club]],tblNow_Div1B[[Name / Club]:[Points]],5,FALSE))</f>
        <v>0</v>
      </c>
      <c r="R219" s="1">
        <f>IF(ISNA(VLOOKUP(tblPointScore[[#This Row],[Name / Club]],tblNow_Div2A[[Name / Club]:[Points]],5,FALSE)),0,VLOOKUP(tblPointScore[[#This Row],[Name / Club]],tblNow_Div2A[[Name / Club]:[Points]],5,FALSE))</f>
        <v>0</v>
      </c>
      <c r="S219" s="1">
        <f>IF(ISNA(VLOOKUP(tblPointScore[[#This Row],[Name / Club]],tblNow_Div2B[[Name / Club]:[Points]],5,FALSE)),0,VLOOKUP(tblPointScore[[#This Row],[Name / Club]],tblNow_Div2B[[Name / Club]:[Points]],5,FALSE))</f>
        <v>0</v>
      </c>
      <c r="T21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19" s="1">
        <f>IF(ISNA(VLOOKUP(tblPointScore[[#This Row],[Name / Club]],tblSthn_Div1[[Name / Club]:[Points]],5,FALSE)),0,VLOOKUP(tblPointScore[[#This Row],[Name / Club]],tblSthn_Div1[[Name / Club]:[Points]],5,FALSE))</f>
        <v>0</v>
      </c>
      <c r="V219" s="1">
        <f>IF(ISNA(VLOOKUP(tblPointScore[[#This Row],[Name / Club]],tblSthn_Div2[[Name / Club]:[Points]],5,FALSE)),0,VLOOKUP(tblPointScore[[#This Row],[Name / Club]],tblSthn_Div2[[Name / Club]:[Points]],5,FALSE))</f>
        <v>0</v>
      </c>
      <c r="W219" s="1">
        <f>IF(ISNA(VLOOKUP(tblPointScore[[#This Row],[Name / Club]],tblSthn_Div1[Name / Club],1,FALSE)),IF(ISNA(VLOOKUP(tblPointScore[[#This Row],[Name / Club]],tblSthn_Div2[Name / Club],1,FALSE)),0,3),3)</f>
        <v>0</v>
      </c>
      <c r="X219" s="9">
        <f>SUM(tblPointScore[[#This Row],[Glbn Div 1]:[Sth H Pts]])</f>
        <v>0</v>
      </c>
      <c r="Y21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1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19" s="38" t="str">
        <f>IF(AND(tblPointScore[[#This Row],[Div 1 Pts]]&gt;0,tblPointScore[[#This Row],[Div 2 Pts]]&gt;0),"Y","N")</f>
        <v>N</v>
      </c>
      <c r="AB219" s="35" t="str">
        <f>IF(AND(tblPointScore[[#This Row],[Mac Div 1 A]]&gt;0,tblPointScore[[#This Row],[Mac Div 1 B]]&gt;0),"Y","N")</f>
        <v>N</v>
      </c>
      <c r="AC219" s="35" t="str">
        <f>IF(AND(tblPointScore[[#This Row],[Mac Div 2 A]]&gt;0,tblPointScore[[#This Row],[Mac Div 2 B]]&gt;0),"Y","N")</f>
        <v>N</v>
      </c>
      <c r="AD219" s="35" t="str">
        <f>IF(AND(tblPointScore[[#This Row],[Now Div 1 A]]&gt;0,tblPointScore[[#This Row],[Now Div 1 B]]&gt;0),"Y","N")</f>
        <v>N</v>
      </c>
      <c r="AE219" s="35" t="str">
        <f>IF(AND(tblPointScore[[#This Row],[Now Div 2 A]]&gt;0,tblPointScore[[#This Row],[Now Div 2 B]]&gt;0),"Y","N")</f>
        <v>N</v>
      </c>
      <c r="AF21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20" spans="1:32" hidden="1">
      <c r="A220" s="1">
        <f ca="1">CELL("row", A219)-1</f>
        <v>218</v>
      </c>
      <c r="B220" s="7" t="s">
        <v>426</v>
      </c>
      <c r="C220" s="7" t="s">
        <v>685</v>
      </c>
      <c r="D220" s="4" t="str">
        <f>CONCATENATE(tblPointScore[[#This Row],[Name]]," - ",tblPointScore[[#This Row],[Club]])</f>
        <v>Collins Dave - ICC</v>
      </c>
      <c r="E220" s="1">
        <f>IF(ISNA(VLOOKUP(tblPointScore[[#This Row],[Name / Club]],tblGlbn_Div1[[Name / Club]:[Points]],5,FALSE)),0,VLOOKUP(tblPointScore[[#This Row],[Name / Club]],tblGlbn_Div1[[Name / Club]:[Points]],5,FALSE))</f>
        <v>0</v>
      </c>
      <c r="F220" s="9">
        <f>IF(ISNA(VLOOKUP(tblPointScore[[#This Row],[Name / Club]],tblGlbn_Div2[[Name / Club]:[Points]],5,FALSE)),0,VLOOKUP(tblPointScore[[#This Row],[Name / Club]],tblGlbn_Div2[[Name / Club]:[Points]],5,FALSE))</f>
        <v>0</v>
      </c>
      <c r="G220" s="9">
        <f>IF(ISNA(VLOOKUP(tblPointScore[[#This Row],[Name / Club]],tblGlbn_Div1[Name / Club],1,FALSE)),IF(ISNA(VLOOKUP(tblPointScore[[#This Row],[Name / Club]],tblGlbn_Div2[Name / Club],1,FALSE)),0,3),3)</f>
        <v>0</v>
      </c>
      <c r="H220" s="1">
        <f>IF(ISNA(VLOOKUP(tblPointScore[[#This Row],[Name / Club]],tblIll_Div1[[Name / Club]:[Points]],5,FALSE)),0,VLOOKUP(tblPointScore[[#This Row],[Name / Club]],tblIll_Div1[[Name / Club]:[Points]],5,FALSE))</f>
        <v>0</v>
      </c>
      <c r="I220" s="1">
        <f>IF(ISNA(VLOOKUP(tblPointScore[[#This Row],[Name / Club]],tblIll_Div2[[Name / Club]:[Points]],5,FALSE)),0,VLOOKUP(tblPointScore[[#This Row],[Name / Club]],tblIll_Div2[[Name / Club]:[Points]],5,FALSE))</f>
        <v>0</v>
      </c>
      <c r="J220" s="1">
        <f>IF(ISNA(VLOOKUP(tblPointScore[[#This Row],[Name / Club]],tblIll_Div1[Name / Club],1,FALSE)),IF(ISNA(VLOOKUP(tblPointScore[[#This Row],[Name / Club]],tblIll_Div2[Name / Club],1,FALSE)),0,3),3)</f>
        <v>0</v>
      </c>
      <c r="K220" s="1">
        <f>IF(ISNA(VLOOKUP(tblPointScore[[#This Row],[Name / Club]],tblMac_Div1A[[Name / Club]:[Points]],5,FALSE)),0,VLOOKUP(tblPointScore[[#This Row],[Name / Club]],tblMac_Div1A[[Name / Club]:[Points]],5,FALSE))</f>
        <v>0</v>
      </c>
      <c r="L220" s="1">
        <f>IF(ISNA(VLOOKUP(tblPointScore[[#This Row],[Name / Club]],tblMac_Div1B[[Name / Club]:[Points]],5,FALSE)),0,VLOOKUP(tblPointScore[[#This Row],[Name / Club]],tblMac_Div1B[[Name / Club]:[Points]],5,FALSE))</f>
        <v>0</v>
      </c>
      <c r="M220" s="1">
        <f>IF(ISNA(VLOOKUP(tblPointScore[[#This Row],[Name / Club]],tblMac_Div2A[[Name / Club]:[Points]],5,FALSE)),0,VLOOKUP(tblPointScore[[#This Row],[Name / Club]],tblMac_Div2A[[Name / Club]:[Points]],5,FALSE))</f>
        <v>0</v>
      </c>
      <c r="N220" s="1">
        <f>IF(ISNA(VLOOKUP(tblPointScore[[#This Row],[Name / Club]],tblMac_Div2B[[Name / Club]:[Points]],5,FALSE)),0,VLOOKUP(tblPointScore[[#This Row],[Name / Club]],tblMac_Div2B[[Name / Club]:[Points]],5,FALSE))</f>
        <v>0</v>
      </c>
      <c r="O22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20" s="1">
        <f>IF(ISNA(VLOOKUP(tblPointScore[[#This Row],[Name / Club]],tblNow_Div1A[[Name / Club]:[Points]],5,FALSE)),0,VLOOKUP(tblPointScore[[#This Row],[Name / Club]],tblNow_Div1A[[Name / Club]:[Points]],5,FALSE))</f>
        <v>0</v>
      </c>
      <c r="Q220" s="1">
        <f>IF(ISNA(VLOOKUP(tblPointScore[[#This Row],[Name / Club]],tblNow_Div1B[[Name / Club]:[Points]],5,FALSE)),0,VLOOKUP(tblPointScore[[#This Row],[Name / Club]],tblNow_Div1B[[Name / Club]:[Points]],5,FALSE))</f>
        <v>0</v>
      </c>
      <c r="R220" s="1">
        <f>IF(ISNA(VLOOKUP(tblPointScore[[#This Row],[Name / Club]],tblNow_Div2A[[Name / Club]:[Points]],5,FALSE)),0,VLOOKUP(tblPointScore[[#This Row],[Name / Club]],tblNow_Div2A[[Name / Club]:[Points]],5,FALSE))</f>
        <v>0</v>
      </c>
      <c r="S220" s="1">
        <f>IF(ISNA(VLOOKUP(tblPointScore[[#This Row],[Name / Club]],tblNow_Div2B[[Name / Club]:[Points]],5,FALSE)),0,VLOOKUP(tblPointScore[[#This Row],[Name / Club]],tblNow_Div2B[[Name / Club]:[Points]],5,FALSE))</f>
        <v>0</v>
      </c>
      <c r="T22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20" s="1">
        <f>IF(ISNA(VLOOKUP(tblPointScore[[#This Row],[Name / Club]],tblSthn_Div1[[Name / Club]:[Points]],5,FALSE)),0,VLOOKUP(tblPointScore[[#This Row],[Name / Club]],tblSthn_Div1[[Name / Club]:[Points]],5,FALSE))</f>
        <v>0</v>
      </c>
      <c r="V220" s="1">
        <f>IF(ISNA(VLOOKUP(tblPointScore[[#This Row],[Name / Club]],tblSthn_Div2[[Name / Club]:[Points]],5,FALSE)),0,VLOOKUP(tblPointScore[[#This Row],[Name / Club]],tblSthn_Div2[[Name / Club]:[Points]],5,FALSE))</f>
        <v>0</v>
      </c>
      <c r="W220" s="1">
        <f>IF(ISNA(VLOOKUP(tblPointScore[[#This Row],[Name / Club]],tblSthn_Div1[Name / Club],1,FALSE)),IF(ISNA(VLOOKUP(tblPointScore[[#This Row],[Name / Club]],tblSthn_Div2[Name / Club],1,FALSE)),0,3),3)</f>
        <v>0</v>
      </c>
      <c r="X220" s="9">
        <f>SUM(tblPointScore[[#This Row],[Glbn Div 1]:[Sth H Pts]])</f>
        <v>0</v>
      </c>
      <c r="Y22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2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20" s="38" t="str">
        <f>IF(AND(tblPointScore[[#This Row],[Div 1 Pts]]&gt;0,tblPointScore[[#This Row],[Div 2 Pts]]&gt;0),"Y","N")</f>
        <v>N</v>
      </c>
      <c r="AB220" s="35" t="str">
        <f>IF(AND(tblPointScore[[#This Row],[Mac Div 1 A]]&gt;0,tblPointScore[[#This Row],[Mac Div 1 B]]&gt;0),"Y","N")</f>
        <v>N</v>
      </c>
      <c r="AC220" s="35" t="str">
        <f>IF(AND(tblPointScore[[#This Row],[Mac Div 2 A]]&gt;0,tblPointScore[[#This Row],[Mac Div 2 B]]&gt;0),"Y","N")</f>
        <v>N</v>
      </c>
      <c r="AD220" s="35" t="str">
        <f>IF(AND(tblPointScore[[#This Row],[Now Div 1 A]]&gt;0,tblPointScore[[#This Row],[Now Div 1 B]]&gt;0),"Y","N")</f>
        <v>N</v>
      </c>
      <c r="AE220" s="35" t="str">
        <f>IF(AND(tblPointScore[[#This Row],[Now Div 2 A]]&gt;0,tblPointScore[[#This Row],[Now Div 2 B]]&gt;0),"Y","N")</f>
        <v>N</v>
      </c>
      <c r="AF22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21" spans="1:32" hidden="1">
      <c r="A221" s="1">
        <f ca="1">CELL("row", A220)-1</f>
        <v>219</v>
      </c>
      <c r="B221" s="7" t="s">
        <v>427</v>
      </c>
      <c r="C221" s="7" t="s">
        <v>685</v>
      </c>
      <c r="D221" s="4" t="str">
        <f>CONCATENATE(tblPointScore[[#This Row],[Name]]," - ",tblPointScore[[#This Row],[Club]])</f>
        <v>Comensoli Michael - ICC</v>
      </c>
      <c r="E221" s="1">
        <f>IF(ISNA(VLOOKUP(tblPointScore[[#This Row],[Name / Club]],tblGlbn_Div1[[Name / Club]:[Points]],5,FALSE)),0,VLOOKUP(tblPointScore[[#This Row],[Name / Club]],tblGlbn_Div1[[Name / Club]:[Points]],5,FALSE))</f>
        <v>0</v>
      </c>
      <c r="F221" s="9">
        <f>IF(ISNA(VLOOKUP(tblPointScore[[#This Row],[Name / Club]],tblGlbn_Div2[[Name / Club]:[Points]],5,FALSE)),0,VLOOKUP(tblPointScore[[#This Row],[Name / Club]],tblGlbn_Div2[[Name / Club]:[Points]],5,FALSE))</f>
        <v>0</v>
      </c>
      <c r="G221" s="9">
        <f>IF(ISNA(VLOOKUP(tblPointScore[[#This Row],[Name / Club]],tblGlbn_Div1[Name / Club],1,FALSE)),IF(ISNA(VLOOKUP(tblPointScore[[#This Row],[Name / Club]],tblGlbn_Div2[Name / Club],1,FALSE)),0,3),3)</f>
        <v>0</v>
      </c>
      <c r="H221" s="1">
        <f>IF(ISNA(VLOOKUP(tblPointScore[[#This Row],[Name / Club]],tblIll_Div1[[Name / Club]:[Points]],5,FALSE)),0,VLOOKUP(tblPointScore[[#This Row],[Name / Club]],tblIll_Div1[[Name / Club]:[Points]],5,FALSE))</f>
        <v>0</v>
      </c>
      <c r="I221" s="1">
        <f>IF(ISNA(VLOOKUP(tblPointScore[[#This Row],[Name / Club]],tblIll_Div2[[Name / Club]:[Points]],5,FALSE)),0,VLOOKUP(tblPointScore[[#This Row],[Name / Club]],tblIll_Div2[[Name / Club]:[Points]],5,FALSE))</f>
        <v>0</v>
      </c>
      <c r="J221" s="1">
        <f>IF(ISNA(VLOOKUP(tblPointScore[[#This Row],[Name / Club]],tblIll_Div1[Name / Club],1,FALSE)),IF(ISNA(VLOOKUP(tblPointScore[[#This Row],[Name / Club]],tblIll_Div2[Name / Club],1,FALSE)),0,3),3)</f>
        <v>0</v>
      </c>
      <c r="K221" s="1">
        <f>IF(ISNA(VLOOKUP(tblPointScore[[#This Row],[Name / Club]],tblMac_Div1A[[Name / Club]:[Points]],5,FALSE)),0,VLOOKUP(tblPointScore[[#This Row],[Name / Club]],tblMac_Div1A[[Name / Club]:[Points]],5,FALSE))</f>
        <v>0</v>
      </c>
      <c r="L221" s="1">
        <f>IF(ISNA(VLOOKUP(tblPointScore[[#This Row],[Name / Club]],tblMac_Div1B[[Name / Club]:[Points]],5,FALSE)),0,VLOOKUP(tblPointScore[[#This Row],[Name / Club]],tblMac_Div1B[[Name / Club]:[Points]],5,FALSE))</f>
        <v>0</v>
      </c>
      <c r="M221" s="1">
        <f>IF(ISNA(VLOOKUP(tblPointScore[[#This Row],[Name / Club]],tblMac_Div2A[[Name / Club]:[Points]],5,FALSE)),0,VLOOKUP(tblPointScore[[#This Row],[Name / Club]],tblMac_Div2A[[Name / Club]:[Points]],5,FALSE))</f>
        <v>0</v>
      </c>
      <c r="N221" s="1">
        <f>IF(ISNA(VLOOKUP(tblPointScore[[#This Row],[Name / Club]],tblMac_Div2B[[Name / Club]:[Points]],5,FALSE)),0,VLOOKUP(tblPointScore[[#This Row],[Name / Club]],tblMac_Div2B[[Name / Club]:[Points]],5,FALSE))</f>
        <v>0</v>
      </c>
      <c r="O22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21" s="1">
        <f>IF(ISNA(VLOOKUP(tblPointScore[[#This Row],[Name / Club]],tblNow_Div1A[[Name / Club]:[Points]],5,FALSE)),0,VLOOKUP(tblPointScore[[#This Row],[Name / Club]],tblNow_Div1A[[Name / Club]:[Points]],5,FALSE))</f>
        <v>0</v>
      </c>
      <c r="Q221" s="1">
        <f>IF(ISNA(VLOOKUP(tblPointScore[[#This Row],[Name / Club]],tblNow_Div1B[[Name / Club]:[Points]],5,FALSE)),0,VLOOKUP(tblPointScore[[#This Row],[Name / Club]],tblNow_Div1B[[Name / Club]:[Points]],5,FALSE))</f>
        <v>0</v>
      </c>
      <c r="R221" s="1">
        <f>IF(ISNA(VLOOKUP(tblPointScore[[#This Row],[Name / Club]],tblNow_Div2A[[Name / Club]:[Points]],5,FALSE)),0,VLOOKUP(tblPointScore[[#This Row],[Name / Club]],tblNow_Div2A[[Name / Club]:[Points]],5,FALSE))</f>
        <v>0</v>
      </c>
      <c r="S221" s="1">
        <f>IF(ISNA(VLOOKUP(tblPointScore[[#This Row],[Name / Club]],tblNow_Div2B[[Name / Club]:[Points]],5,FALSE)),0,VLOOKUP(tblPointScore[[#This Row],[Name / Club]],tblNow_Div2B[[Name / Club]:[Points]],5,FALSE))</f>
        <v>0</v>
      </c>
      <c r="T22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21" s="1">
        <f>IF(ISNA(VLOOKUP(tblPointScore[[#This Row],[Name / Club]],tblSthn_Div1[[Name / Club]:[Points]],5,FALSE)),0,VLOOKUP(tblPointScore[[#This Row],[Name / Club]],tblSthn_Div1[[Name / Club]:[Points]],5,FALSE))</f>
        <v>0</v>
      </c>
      <c r="V221" s="1">
        <f>IF(ISNA(VLOOKUP(tblPointScore[[#This Row],[Name / Club]],tblSthn_Div2[[Name / Club]:[Points]],5,FALSE)),0,VLOOKUP(tblPointScore[[#This Row],[Name / Club]],tblSthn_Div2[[Name / Club]:[Points]],5,FALSE))</f>
        <v>0</v>
      </c>
      <c r="W221" s="1">
        <f>IF(ISNA(VLOOKUP(tblPointScore[[#This Row],[Name / Club]],tblSthn_Div1[Name / Club],1,FALSE)),IF(ISNA(VLOOKUP(tblPointScore[[#This Row],[Name / Club]],tblSthn_Div2[Name / Club],1,FALSE)),0,3),3)</f>
        <v>0</v>
      </c>
      <c r="X221" s="9">
        <f>SUM(tblPointScore[[#This Row],[Glbn Div 1]:[Sth H Pts]])</f>
        <v>0</v>
      </c>
      <c r="Y22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2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21" s="38" t="str">
        <f>IF(AND(tblPointScore[[#This Row],[Div 1 Pts]]&gt;0,tblPointScore[[#This Row],[Div 2 Pts]]&gt;0),"Y","N")</f>
        <v>N</v>
      </c>
      <c r="AB221" s="35" t="str">
        <f>IF(AND(tblPointScore[[#This Row],[Mac Div 1 A]]&gt;0,tblPointScore[[#This Row],[Mac Div 1 B]]&gt;0),"Y","N")</f>
        <v>N</v>
      </c>
      <c r="AC221" s="35" t="str">
        <f>IF(AND(tblPointScore[[#This Row],[Mac Div 2 A]]&gt;0,tblPointScore[[#This Row],[Mac Div 2 B]]&gt;0),"Y","N")</f>
        <v>N</v>
      </c>
      <c r="AD221" s="35" t="str">
        <f>IF(AND(tblPointScore[[#This Row],[Now Div 1 A]]&gt;0,tblPointScore[[#This Row],[Now Div 1 B]]&gt;0),"Y","N")</f>
        <v>N</v>
      </c>
      <c r="AE221" s="35" t="str">
        <f>IF(AND(tblPointScore[[#This Row],[Now Div 2 A]]&gt;0,tblPointScore[[#This Row],[Now Div 2 B]]&gt;0),"Y","N")</f>
        <v>N</v>
      </c>
      <c r="AF22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22" spans="1:32" hidden="1">
      <c r="A222" s="1">
        <f ca="1">CELL("row", A221)-1</f>
        <v>220</v>
      </c>
      <c r="B222" s="7" t="s">
        <v>140</v>
      </c>
      <c r="C222" s="7" t="s">
        <v>684</v>
      </c>
      <c r="D222" s="4" t="str">
        <f>CONCATENATE(tblPointScore[[#This Row],[Name]]," - ",tblPointScore[[#This Row],[Club]])</f>
        <v>Corrigan Brian - NVC</v>
      </c>
      <c r="E222" s="1">
        <f>IF(ISNA(VLOOKUP(tblPointScore[[#This Row],[Name / Club]],tblGlbn_Div1[[Name / Club]:[Points]],5,FALSE)),0,VLOOKUP(tblPointScore[[#This Row],[Name / Club]],tblGlbn_Div1[[Name / Club]:[Points]],5,FALSE))</f>
        <v>0</v>
      </c>
      <c r="F222" s="1">
        <f>IF(ISNA(VLOOKUP(tblPointScore[[#This Row],[Name / Club]],tblGlbn_Div2[[Name / Club]:[Points]],5,FALSE)),0,VLOOKUP(tblPointScore[[#This Row],[Name / Club]],tblGlbn_Div2[[Name / Club]:[Points]],5,FALSE))</f>
        <v>0</v>
      </c>
      <c r="G222" s="1">
        <f>IF(ISNA(VLOOKUP(tblPointScore[[#This Row],[Name / Club]],tblGlbn_Div1[Name / Club],1,FALSE)),IF(ISNA(VLOOKUP(tblPointScore[[#This Row],[Name / Club]],tblGlbn_Div2[Name / Club],1,FALSE)),0,3),3)</f>
        <v>0</v>
      </c>
      <c r="H222" s="1">
        <f>IF(ISNA(VLOOKUP(tblPointScore[[#This Row],[Name / Club]],tblIll_Div1[[Name / Club]:[Points]],5,FALSE)),0,VLOOKUP(tblPointScore[[#This Row],[Name / Club]],tblIll_Div1[[Name / Club]:[Points]],5,FALSE))</f>
        <v>0</v>
      </c>
      <c r="I222" s="1">
        <f>IF(ISNA(VLOOKUP(tblPointScore[[#This Row],[Name / Club]],tblIll_Div2[[Name / Club]:[Points]],5,FALSE)),0,VLOOKUP(tblPointScore[[#This Row],[Name / Club]],tblIll_Div2[[Name / Club]:[Points]],5,FALSE))</f>
        <v>0</v>
      </c>
      <c r="J222" s="1">
        <f>IF(ISNA(VLOOKUP(tblPointScore[[#This Row],[Name / Club]],tblIll_Div1[Name / Club],1,FALSE)),IF(ISNA(VLOOKUP(tblPointScore[[#This Row],[Name / Club]],tblIll_Div2[Name / Club],1,FALSE)),0,3),3)</f>
        <v>0</v>
      </c>
      <c r="K222" s="1">
        <f>IF(ISNA(VLOOKUP(tblPointScore[[#This Row],[Name / Club]],tblMac_Div1A[[Name / Club]:[Points]],5,FALSE)),0,VLOOKUP(tblPointScore[[#This Row],[Name / Club]],tblMac_Div1A[[Name / Club]:[Points]],5,FALSE))</f>
        <v>0</v>
      </c>
      <c r="L222" s="1">
        <f>IF(ISNA(VLOOKUP(tblPointScore[[#This Row],[Name / Club]],tblMac_Div1B[[Name / Club]:[Points]],5,FALSE)),0,VLOOKUP(tblPointScore[[#This Row],[Name / Club]],tblMac_Div1B[[Name / Club]:[Points]],5,FALSE))</f>
        <v>0</v>
      </c>
      <c r="M222" s="1">
        <f>IF(ISNA(VLOOKUP(tblPointScore[[#This Row],[Name / Club]],tblMac_Div2A[[Name / Club]:[Points]],5,FALSE)),0,VLOOKUP(tblPointScore[[#This Row],[Name / Club]],tblMac_Div2A[[Name / Club]:[Points]],5,FALSE))</f>
        <v>0</v>
      </c>
      <c r="N222" s="1">
        <f>IF(ISNA(VLOOKUP(tblPointScore[[#This Row],[Name / Club]],tblMac_Div2B[[Name / Club]:[Points]],5,FALSE)),0,VLOOKUP(tblPointScore[[#This Row],[Name / Club]],tblMac_Div2B[[Name / Club]:[Points]],5,FALSE))</f>
        <v>0</v>
      </c>
      <c r="O22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22" s="1">
        <f>IF(ISNA(VLOOKUP(tblPointScore[[#This Row],[Name / Club]],tblNow_Div1A[[Name / Club]:[Points]],5,FALSE)),0,VLOOKUP(tblPointScore[[#This Row],[Name / Club]],tblNow_Div1A[[Name / Club]:[Points]],5,FALSE))</f>
        <v>0</v>
      </c>
      <c r="Q222" s="1">
        <f>IF(ISNA(VLOOKUP(tblPointScore[[#This Row],[Name / Club]],tblNow_Div1B[[Name / Club]:[Points]],5,FALSE)),0,VLOOKUP(tblPointScore[[#This Row],[Name / Club]],tblNow_Div1B[[Name / Club]:[Points]],5,FALSE))</f>
        <v>0</v>
      </c>
      <c r="R222" s="1">
        <f>IF(ISNA(VLOOKUP(tblPointScore[[#This Row],[Name / Club]],tblNow_Div2A[[Name / Club]:[Points]],5,FALSE)),0,VLOOKUP(tblPointScore[[#This Row],[Name / Club]],tblNow_Div2A[[Name / Club]:[Points]],5,FALSE))</f>
        <v>0</v>
      </c>
      <c r="S222" s="1">
        <f>IF(ISNA(VLOOKUP(tblPointScore[[#This Row],[Name / Club]],tblNow_Div2B[[Name / Club]:[Points]],5,FALSE)),0,VLOOKUP(tblPointScore[[#This Row],[Name / Club]],tblNow_Div2B[[Name / Club]:[Points]],5,FALSE))</f>
        <v>0</v>
      </c>
      <c r="T22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22" s="1">
        <f>IF(ISNA(VLOOKUP(tblPointScore[[#This Row],[Name / Club]],tblSthn_Div1[[Name / Club]:[Points]],5,FALSE)),0,VLOOKUP(tblPointScore[[#This Row],[Name / Club]],tblSthn_Div1[[Name / Club]:[Points]],5,FALSE))</f>
        <v>0</v>
      </c>
      <c r="V222" s="1">
        <f>IF(ISNA(VLOOKUP(tblPointScore[[#This Row],[Name / Club]],tblSthn_Div2[[Name / Club]:[Points]],5,FALSE)),0,VLOOKUP(tblPointScore[[#This Row],[Name / Club]],tblSthn_Div2[[Name / Club]:[Points]],5,FALSE))</f>
        <v>0</v>
      </c>
      <c r="W222" s="1">
        <f>IF(ISNA(VLOOKUP(tblPointScore[[#This Row],[Name / Club]],tblSthn_Div1[Name / Club],1,FALSE)),IF(ISNA(VLOOKUP(tblPointScore[[#This Row],[Name / Club]],tblSthn_Div2[Name / Club],1,FALSE)),0,3),3)</f>
        <v>0</v>
      </c>
      <c r="X222" s="1">
        <f>SUM(tblPointScore[[#This Row],[Glbn Div 1]:[Sth H Pts]])</f>
        <v>0</v>
      </c>
      <c r="Y22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2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22" s="38" t="str">
        <f>IF(AND(tblPointScore[[#This Row],[Div 1 Pts]]&gt;0,tblPointScore[[#This Row],[Div 2 Pts]]&gt;0),"Y","N")</f>
        <v>N</v>
      </c>
      <c r="AB222" s="35" t="str">
        <f>IF(AND(tblPointScore[[#This Row],[Mac Div 1 A]]&gt;0,tblPointScore[[#This Row],[Mac Div 1 B]]&gt;0),"Y","N")</f>
        <v>N</v>
      </c>
      <c r="AC222" s="35" t="str">
        <f>IF(AND(tblPointScore[[#This Row],[Mac Div 2 A]]&gt;0,tblPointScore[[#This Row],[Mac Div 2 B]]&gt;0),"Y","N")</f>
        <v>N</v>
      </c>
      <c r="AD222" s="35" t="str">
        <f>IF(AND(tblPointScore[[#This Row],[Now Div 1 A]]&gt;0,tblPointScore[[#This Row],[Now Div 1 B]]&gt;0),"Y","N")</f>
        <v>N</v>
      </c>
      <c r="AE222" s="35" t="str">
        <f>IF(AND(tblPointScore[[#This Row],[Now Div 2 A]]&gt;0,tblPointScore[[#This Row],[Now Div 2 B]]&gt;0),"Y","N")</f>
        <v>N</v>
      </c>
      <c r="AF22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23" spans="1:32" hidden="1">
      <c r="A223" s="1">
        <f ca="1">CELL("row", A222)-1</f>
        <v>221</v>
      </c>
      <c r="B223" s="7" t="s">
        <v>141</v>
      </c>
      <c r="C223" s="7" t="s">
        <v>681</v>
      </c>
      <c r="D223" s="4" t="str">
        <f>CONCATENATE(tblPointScore[[#This Row],[Name]]," - ",tblPointScore[[#This Row],[Club]])</f>
        <v>Cosgrove Sinead - GCC</v>
      </c>
      <c r="E223" s="1">
        <f>IF(ISNA(VLOOKUP(tblPointScore[[#This Row],[Name / Club]],tblGlbn_Div1[[Name / Club]:[Points]],5,FALSE)),0,VLOOKUP(tblPointScore[[#This Row],[Name / Club]],tblGlbn_Div1[[Name / Club]:[Points]],5,FALSE))</f>
        <v>0</v>
      </c>
      <c r="F223" s="1">
        <f>IF(ISNA(VLOOKUP(tblPointScore[[#This Row],[Name / Club]],tblGlbn_Div2[[Name / Club]:[Points]],5,FALSE)),0,VLOOKUP(tblPointScore[[#This Row],[Name / Club]],tblGlbn_Div2[[Name / Club]:[Points]],5,FALSE))</f>
        <v>0</v>
      </c>
      <c r="G223" s="1">
        <f>IF(ISNA(VLOOKUP(tblPointScore[[#This Row],[Name / Club]],tblGlbn_Div1[Name / Club],1,FALSE)),IF(ISNA(VLOOKUP(tblPointScore[[#This Row],[Name / Club]],tblGlbn_Div2[Name / Club],1,FALSE)),0,3),3)</f>
        <v>0</v>
      </c>
      <c r="H223" s="1">
        <f>IF(ISNA(VLOOKUP(tblPointScore[[#This Row],[Name / Club]],tblIll_Div1[[Name / Club]:[Points]],5,FALSE)),0,VLOOKUP(tblPointScore[[#This Row],[Name / Club]],tblIll_Div1[[Name / Club]:[Points]],5,FALSE))</f>
        <v>0</v>
      </c>
      <c r="I223" s="1">
        <f>IF(ISNA(VLOOKUP(tblPointScore[[#This Row],[Name / Club]],tblIll_Div2[[Name / Club]:[Points]],5,FALSE)),0,VLOOKUP(tblPointScore[[#This Row],[Name / Club]],tblIll_Div2[[Name / Club]:[Points]],5,FALSE))</f>
        <v>0</v>
      </c>
      <c r="J223" s="1">
        <f>IF(ISNA(VLOOKUP(tblPointScore[[#This Row],[Name / Club]],tblIll_Div1[Name / Club],1,FALSE)),IF(ISNA(VLOOKUP(tblPointScore[[#This Row],[Name / Club]],tblIll_Div2[Name / Club],1,FALSE)),0,3),3)</f>
        <v>0</v>
      </c>
      <c r="K223" s="1">
        <f>IF(ISNA(VLOOKUP(tblPointScore[[#This Row],[Name / Club]],tblMac_Div1A[[Name / Club]:[Points]],5,FALSE)),0,VLOOKUP(tblPointScore[[#This Row],[Name / Club]],tblMac_Div1A[[Name / Club]:[Points]],5,FALSE))</f>
        <v>0</v>
      </c>
      <c r="L223" s="1">
        <f>IF(ISNA(VLOOKUP(tblPointScore[[#This Row],[Name / Club]],tblMac_Div1B[[Name / Club]:[Points]],5,FALSE)),0,VLOOKUP(tblPointScore[[#This Row],[Name / Club]],tblMac_Div1B[[Name / Club]:[Points]],5,FALSE))</f>
        <v>0</v>
      </c>
      <c r="M223" s="1">
        <f>IF(ISNA(VLOOKUP(tblPointScore[[#This Row],[Name / Club]],tblMac_Div2A[[Name / Club]:[Points]],5,FALSE)),0,VLOOKUP(tblPointScore[[#This Row],[Name / Club]],tblMac_Div2A[[Name / Club]:[Points]],5,FALSE))</f>
        <v>0</v>
      </c>
      <c r="N223" s="1">
        <f>IF(ISNA(VLOOKUP(tblPointScore[[#This Row],[Name / Club]],tblMac_Div2B[[Name / Club]:[Points]],5,FALSE)),0,VLOOKUP(tblPointScore[[#This Row],[Name / Club]],tblMac_Div2B[[Name / Club]:[Points]],5,FALSE))</f>
        <v>0</v>
      </c>
      <c r="O22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23" s="1">
        <f>IF(ISNA(VLOOKUP(tblPointScore[[#This Row],[Name / Club]],tblNow_Div1A[[Name / Club]:[Points]],5,FALSE)),0,VLOOKUP(tblPointScore[[#This Row],[Name / Club]],tblNow_Div1A[[Name / Club]:[Points]],5,FALSE))</f>
        <v>0</v>
      </c>
      <c r="Q223" s="1">
        <f>IF(ISNA(VLOOKUP(tblPointScore[[#This Row],[Name / Club]],tblNow_Div1B[[Name / Club]:[Points]],5,FALSE)),0,VLOOKUP(tblPointScore[[#This Row],[Name / Club]],tblNow_Div1B[[Name / Club]:[Points]],5,FALSE))</f>
        <v>0</v>
      </c>
      <c r="R223" s="1">
        <f>IF(ISNA(VLOOKUP(tblPointScore[[#This Row],[Name / Club]],tblNow_Div2A[[Name / Club]:[Points]],5,FALSE)),0,VLOOKUP(tblPointScore[[#This Row],[Name / Club]],tblNow_Div2A[[Name / Club]:[Points]],5,FALSE))</f>
        <v>0</v>
      </c>
      <c r="S223" s="1">
        <f>IF(ISNA(VLOOKUP(tblPointScore[[#This Row],[Name / Club]],tblNow_Div2B[[Name / Club]:[Points]],5,FALSE)),0,VLOOKUP(tblPointScore[[#This Row],[Name / Club]],tblNow_Div2B[[Name / Club]:[Points]],5,FALSE))</f>
        <v>0</v>
      </c>
      <c r="T22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23" s="1">
        <f>IF(ISNA(VLOOKUP(tblPointScore[[#This Row],[Name / Club]],tblSthn_Div1[[Name / Club]:[Points]],5,FALSE)),0,VLOOKUP(tblPointScore[[#This Row],[Name / Club]],tblSthn_Div1[[Name / Club]:[Points]],5,FALSE))</f>
        <v>0</v>
      </c>
      <c r="V223" s="1">
        <f>IF(ISNA(VLOOKUP(tblPointScore[[#This Row],[Name / Club]],tblSthn_Div2[[Name / Club]:[Points]],5,FALSE)),0,VLOOKUP(tblPointScore[[#This Row],[Name / Club]],tblSthn_Div2[[Name / Club]:[Points]],5,FALSE))</f>
        <v>0</v>
      </c>
      <c r="W223" s="1">
        <f>IF(ISNA(VLOOKUP(tblPointScore[[#This Row],[Name / Club]],tblSthn_Div1[Name / Club],1,FALSE)),IF(ISNA(VLOOKUP(tblPointScore[[#This Row],[Name / Club]],tblSthn_Div2[Name / Club],1,FALSE)),0,3),3)</f>
        <v>0</v>
      </c>
      <c r="X223" s="1">
        <f>SUM(tblPointScore[[#This Row],[Glbn Div 1]:[Sth H Pts]])</f>
        <v>0</v>
      </c>
      <c r="Y22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2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23" s="38" t="str">
        <f>IF(AND(tblPointScore[[#This Row],[Div 1 Pts]]&gt;0,tblPointScore[[#This Row],[Div 2 Pts]]&gt;0),"Y","N")</f>
        <v>N</v>
      </c>
      <c r="AB223" s="35" t="str">
        <f>IF(AND(tblPointScore[[#This Row],[Mac Div 1 A]]&gt;0,tblPointScore[[#This Row],[Mac Div 1 B]]&gt;0),"Y","N")</f>
        <v>N</v>
      </c>
      <c r="AC223" s="35" t="str">
        <f>IF(AND(tblPointScore[[#This Row],[Mac Div 2 A]]&gt;0,tblPointScore[[#This Row],[Mac Div 2 B]]&gt;0),"Y","N")</f>
        <v>N</v>
      </c>
      <c r="AD223" s="35" t="str">
        <f>IF(AND(tblPointScore[[#This Row],[Now Div 1 A]]&gt;0,tblPointScore[[#This Row],[Now Div 1 B]]&gt;0),"Y","N")</f>
        <v>N</v>
      </c>
      <c r="AE223" s="35" t="str">
        <f>IF(AND(tblPointScore[[#This Row],[Now Div 2 A]]&gt;0,tblPointScore[[#This Row],[Now Div 2 B]]&gt;0),"Y","N")</f>
        <v>N</v>
      </c>
      <c r="AF22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24" spans="1:32" hidden="1">
      <c r="A224" s="1">
        <f ca="1">CELL("row", A223)-1</f>
        <v>222</v>
      </c>
      <c r="B224" s="7" t="s">
        <v>64</v>
      </c>
      <c r="C224" s="7" t="s">
        <v>685</v>
      </c>
      <c r="D224" s="4" t="str">
        <f>CONCATENATE(tblPointScore[[#This Row],[Name]]," - ",tblPointScore[[#This Row],[Club]])</f>
        <v>Coulls Deb - ICC</v>
      </c>
      <c r="E224" s="1">
        <f>IF(ISNA(VLOOKUP(tblPointScore[[#This Row],[Name / Club]],tblGlbn_Div1[[Name / Club]:[Points]],5,FALSE)),0,VLOOKUP(tblPointScore[[#This Row],[Name / Club]],tblGlbn_Div1[[Name / Club]:[Points]],5,FALSE))</f>
        <v>0</v>
      </c>
      <c r="F224" s="1">
        <f>IF(ISNA(VLOOKUP(tblPointScore[[#This Row],[Name / Club]],tblGlbn_Div2[[Name / Club]:[Points]],5,FALSE)),0,VLOOKUP(tblPointScore[[#This Row],[Name / Club]],tblGlbn_Div2[[Name / Club]:[Points]],5,FALSE))</f>
        <v>0</v>
      </c>
      <c r="G224" s="1">
        <f>IF(ISNA(VLOOKUP(tblPointScore[[#This Row],[Name / Club]],tblGlbn_Div1[Name / Club],1,FALSE)),IF(ISNA(VLOOKUP(tblPointScore[[#This Row],[Name / Club]],tblGlbn_Div2[Name / Club],1,FALSE)),0,3),3)</f>
        <v>0</v>
      </c>
      <c r="H224" s="1">
        <f>IF(ISNA(VLOOKUP(tblPointScore[[#This Row],[Name / Club]],tblIll_Div1[[Name / Club]:[Points]],5,FALSE)),0,VLOOKUP(tblPointScore[[#This Row],[Name / Club]],tblIll_Div1[[Name / Club]:[Points]],5,FALSE))</f>
        <v>0</v>
      </c>
      <c r="I224" s="1">
        <f>IF(ISNA(VLOOKUP(tblPointScore[[#This Row],[Name / Club]],tblIll_Div2[[Name / Club]:[Points]],5,FALSE)),0,VLOOKUP(tblPointScore[[#This Row],[Name / Club]],tblIll_Div2[[Name / Club]:[Points]],5,FALSE))</f>
        <v>0</v>
      </c>
      <c r="J224" s="1">
        <f>IF(ISNA(VLOOKUP(tblPointScore[[#This Row],[Name / Club]],tblIll_Div1[Name / Club],1,FALSE)),IF(ISNA(VLOOKUP(tblPointScore[[#This Row],[Name / Club]],tblIll_Div2[Name / Club],1,FALSE)),0,3),3)</f>
        <v>0</v>
      </c>
      <c r="K224" s="1">
        <f>IF(ISNA(VLOOKUP(tblPointScore[[#This Row],[Name / Club]],tblMac_Div1A[[Name / Club]:[Points]],5,FALSE)),0,VLOOKUP(tblPointScore[[#This Row],[Name / Club]],tblMac_Div1A[[Name / Club]:[Points]],5,FALSE))</f>
        <v>0</v>
      </c>
      <c r="L224" s="1">
        <f>IF(ISNA(VLOOKUP(tblPointScore[[#This Row],[Name / Club]],tblMac_Div1B[[Name / Club]:[Points]],5,FALSE)),0,VLOOKUP(tblPointScore[[#This Row],[Name / Club]],tblMac_Div1B[[Name / Club]:[Points]],5,FALSE))</f>
        <v>0</v>
      </c>
      <c r="M224" s="1">
        <f>IF(ISNA(VLOOKUP(tblPointScore[[#This Row],[Name / Club]],tblMac_Div2A[[Name / Club]:[Points]],5,FALSE)),0,VLOOKUP(tblPointScore[[#This Row],[Name / Club]],tblMac_Div2A[[Name / Club]:[Points]],5,FALSE))</f>
        <v>0</v>
      </c>
      <c r="N224" s="1">
        <f>IF(ISNA(VLOOKUP(tblPointScore[[#This Row],[Name / Club]],tblMac_Div2B[[Name / Club]:[Points]],5,FALSE)),0,VLOOKUP(tblPointScore[[#This Row],[Name / Club]],tblMac_Div2B[[Name / Club]:[Points]],5,FALSE))</f>
        <v>0</v>
      </c>
      <c r="O22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24" s="1">
        <f>IF(ISNA(VLOOKUP(tblPointScore[[#This Row],[Name / Club]],tblNow_Div1A[[Name / Club]:[Points]],5,FALSE)),0,VLOOKUP(tblPointScore[[#This Row],[Name / Club]],tblNow_Div1A[[Name / Club]:[Points]],5,FALSE))</f>
        <v>0</v>
      </c>
      <c r="Q224" s="1">
        <f>IF(ISNA(VLOOKUP(tblPointScore[[#This Row],[Name / Club]],tblNow_Div1B[[Name / Club]:[Points]],5,FALSE)),0,VLOOKUP(tblPointScore[[#This Row],[Name / Club]],tblNow_Div1B[[Name / Club]:[Points]],5,FALSE))</f>
        <v>0</v>
      </c>
      <c r="R224" s="1">
        <f>IF(ISNA(VLOOKUP(tblPointScore[[#This Row],[Name / Club]],tblNow_Div2A[[Name / Club]:[Points]],5,FALSE)),0,VLOOKUP(tblPointScore[[#This Row],[Name / Club]],tblNow_Div2A[[Name / Club]:[Points]],5,FALSE))</f>
        <v>0</v>
      </c>
      <c r="S224" s="1">
        <f>IF(ISNA(VLOOKUP(tblPointScore[[#This Row],[Name / Club]],tblNow_Div2B[[Name / Club]:[Points]],5,FALSE)),0,VLOOKUP(tblPointScore[[#This Row],[Name / Club]],tblNow_Div2B[[Name / Club]:[Points]],5,FALSE))</f>
        <v>0</v>
      </c>
      <c r="T22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24" s="1">
        <f>IF(ISNA(VLOOKUP(tblPointScore[[#This Row],[Name / Club]],tblSthn_Div1[[Name / Club]:[Points]],5,FALSE)),0,VLOOKUP(tblPointScore[[#This Row],[Name / Club]],tblSthn_Div1[[Name / Club]:[Points]],5,FALSE))</f>
        <v>0</v>
      </c>
      <c r="V224" s="1">
        <f>IF(ISNA(VLOOKUP(tblPointScore[[#This Row],[Name / Club]],tblSthn_Div2[[Name / Club]:[Points]],5,FALSE)),0,VLOOKUP(tblPointScore[[#This Row],[Name / Club]],tblSthn_Div2[[Name / Club]:[Points]],5,FALSE))</f>
        <v>0</v>
      </c>
      <c r="W224" s="1">
        <f>IF(ISNA(VLOOKUP(tblPointScore[[#This Row],[Name / Club]],tblSthn_Div1[Name / Club],1,FALSE)),IF(ISNA(VLOOKUP(tblPointScore[[#This Row],[Name / Club]],tblSthn_Div2[Name / Club],1,FALSE)),0,3),3)</f>
        <v>0</v>
      </c>
      <c r="X224" s="1">
        <f>SUM(tblPointScore[[#This Row],[Glbn Div 1]:[Sth H Pts]])</f>
        <v>0</v>
      </c>
      <c r="Y22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2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24" s="38" t="str">
        <f>IF(AND(tblPointScore[[#This Row],[Div 1 Pts]]&gt;0,tblPointScore[[#This Row],[Div 2 Pts]]&gt;0),"Y","N")</f>
        <v>N</v>
      </c>
      <c r="AB224" s="35" t="str">
        <f>IF(AND(tblPointScore[[#This Row],[Mac Div 1 A]]&gt;0,tblPointScore[[#This Row],[Mac Div 1 B]]&gt;0),"Y","N")</f>
        <v>N</v>
      </c>
      <c r="AC224" s="35" t="str">
        <f>IF(AND(tblPointScore[[#This Row],[Mac Div 2 A]]&gt;0,tblPointScore[[#This Row],[Mac Div 2 B]]&gt;0),"Y","N")</f>
        <v>N</v>
      </c>
      <c r="AD224" s="35" t="str">
        <f>IF(AND(tblPointScore[[#This Row],[Now Div 1 A]]&gt;0,tblPointScore[[#This Row],[Now Div 1 B]]&gt;0),"Y","N")</f>
        <v>N</v>
      </c>
      <c r="AE224" s="35" t="str">
        <f>IF(AND(tblPointScore[[#This Row],[Now Div 2 A]]&gt;0,tblPointScore[[#This Row],[Now Div 2 B]]&gt;0),"Y","N")</f>
        <v>N</v>
      </c>
      <c r="AF22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25" spans="1:32" hidden="1">
      <c r="A225" s="1">
        <f ca="1">CELL("row", A224)-1</f>
        <v>223</v>
      </c>
      <c r="B225" s="7" t="s">
        <v>142</v>
      </c>
      <c r="C225" s="7" t="s">
        <v>685</v>
      </c>
      <c r="D225" s="4" t="str">
        <f>CONCATENATE(tblPointScore[[#This Row],[Name]]," - ",tblPointScore[[#This Row],[Club]])</f>
        <v>Coulson Justin - ICC</v>
      </c>
      <c r="E225" s="1">
        <f>IF(ISNA(VLOOKUP(tblPointScore[[#This Row],[Name / Club]],tblGlbn_Div1[[Name / Club]:[Points]],5,FALSE)),0,VLOOKUP(tblPointScore[[#This Row],[Name / Club]],tblGlbn_Div1[[Name / Club]:[Points]],5,FALSE))</f>
        <v>0</v>
      </c>
      <c r="F225" s="1">
        <f>IF(ISNA(VLOOKUP(tblPointScore[[#This Row],[Name / Club]],tblGlbn_Div2[[Name / Club]:[Points]],5,FALSE)),0,VLOOKUP(tblPointScore[[#This Row],[Name / Club]],tblGlbn_Div2[[Name / Club]:[Points]],5,FALSE))</f>
        <v>0</v>
      </c>
      <c r="G225" s="1">
        <f>IF(ISNA(VLOOKUP(tblPointScore[[#This Row],[Name / Club]],tblGlbn_Div1[Name / Club],1,FALSE)),IF(ISNA(VLOOKUP(tblPointScore[[#This Row],[Name / Club]],tblGlbn_Div2[Name / Club],1,FALSE)),0,3),3)</f>
        <v>0</v>
      </c>
      <c r="H225" s="1">
        <f>IF(ISNA(VLOOKUP(tblPointScore[[#This Row],[Name / Club]],tblIll_Div1[[Name / Club]:[Points]],5,FALSE)),0,VLOOKUP(tblPointScore[[#This Row],[Name / Club]],tblIll_Div1[[Name / Club]:[Points]],5,FALSE))</f>
        <v>0</v>
      </c>
      <c r="I225" s="1">
        <f>IF(ISNA(VLOOKUP(tblPointScore[[#This Row],[Name / Club]],tblIll_Div2[[Name / Club]:[Points]],5,FALSE)),0,VLOOKUP(tblPointScore[[#This Row],[Name / Club]],tblIll_Div2[[Name / Club]:[Points]],5,FALSE))</f>
        <v>0</v>
      </c>
      <c r="J225" s="1">
        <f>IF(ISNA(VLOOKUP(tblPointScore[[#This Row],[Name / Club]],tblIll_Div1[Name / Club],1,FALSE)),IF(ISNA(VLOOKUP(tblPointScore[[#This Row],[Name / Club]],tblIll_Div2[Name / Club],1,FALSE)),0,3),3)</f>
        <v>0</v>
      </c>
      <c r="K225" s="1">
        <f>IF(ISNA(VLOOKUP(tblPointScore[[#This Row],[Name / Club]],tblMac_Div1A[[Name / Club]:[Points]],5,FALSE)),0,VLOOKUP(tblPointScore[[#This Row],[Name / Club]],tblMac_Div1A[[Name / Club]:[Points]],5,FALSE))</f>
        <v>0</v>
      </c>
      <c r="L225" s="1">
        <f>IF(ISNA(VLOOKUP(tblPointScore[[#This Row],[Name / Club]],tblMac_Div1B[[Name / Club]:[Points]],5,FALSE)),0,VLOOKUP(tblPointScore[[#This Row],[Name / Club]],tblMac_Div1B[[Name / Club]:[Points]],5,FALSE))</f>
        <v>0</v>
      </c>
      <c r="M225" s="1">
        <f>IF(ISNA(VLOOKUP(tblPointScore[[#This Row],[Name / Club]],tblMac_Div2A[[Name / Club]:[Points]],5,FALSE)),0,VLOOKUP(tblPointScore[[#This Row],[Name / Club]],tblMac_Div2A[[Name / Club]:[Points]],5,FALSE))</f>
        <v>0</v>
      </c>
      <c r="N225" s="1">
        <f>IF(ISNA(VLOOKUP(tblPointScore[[#This Row],[Name / Club]],tblMac_Div2B[[Name / Club]:[Points]],5,FALSE)),0,VLOOKUP(tblPointScore[[#This Row],[Name / Club]],tblMac_Div2B[[Name / Club]:[Points]],5,FALSE))</f>
        <v>0</v>
      </c>
      <c r="O22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25" s="1">
        <f>IF(ISNA(VLOOKUP(tblPointScore[[#This Row],[Name / Club]],tblNow_Div1A[[Name / Club]:[Points]],5,FALSE)),0,VLOOKUP(tblPointScore[[#This Row],[Name / Club]],tblNow_Div1A[[Name / Club]:[Points]],5,FALSE))</f>
        <v>0</v>
      </c>
      <c r="Q225" s="1">
        <f>IF(ISNA(VLOOKUP(tblPointScore[[#This Row],[Name / Club]],tblNow_Div1B[[Name / Club]:[Points]],5,FALSE)),0,VLOOKUP(tblPointScore[[#This Row],[Name / Club]],tblNow_Div1B[[Name / Club]:[Points]],5,FALSE))</f>
        <v>0</v>
      </c>
      <c r="R225" s="1">
        <f>IF(ISNA(VLOOKUP(tblPointScore[[#This Row],[Name / Club]],tblNow_Div2A[[Name / Club]:[Points]],5,FALSE)),0,VLOOKUP(tblPointScore[[#This Row],[Name / Club]],tblNow_Div2A[[Name / Club]:[Points]],5,FALSE))</f>
        <v>0</v>
      </c>
      <c r="S225" s="1">
        <f>IF(ISNA(VLOOKUP(tblPointScore[[#This Row],[Name / Club]],tblNow_Div2B[[Name / Club]:[Points]],5,FALSE)),0,VLOOKUP(tblPointScore[[#This Row],[Name / Club]],tblNow_Div2B[[Name / Club]:[Points]],5,FALSE))</f>
        <v>0</v>
      </c>
      <c r="T22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25" s="1">
        <f>IF(ISNA(VLOOKUP(tblPointScore[[#This Row],[Name / Club]],tblSthn_Div1[[Name / Club]:[Points]],5,FALSE)),0,VLOOKUP(tblPointScore[[#This Row],[Name / Club]],tblSthn_Div1[[Name / Club]:[Points]],5,FALSE))</f>
        <v>0</v>
      </c>
      <c r="V225" s="1">
        <f>IF(ISNA(VLOOKUP(tblPointScore[[#This Row],[Name / Club]],tblSthn_Div2[[Name / Club]:[Points]],5,FALSE)),0,VLOOKUP(tblPointScore[[#This Row],[Name / Club]],tblSthn_Div2[[Name / Club]:[Points]],5,FALSE))</f>
        <v>0</v>
      </c>
      <c r="W225" s="1">
        <f>IF(ISNA(VLOOKUP(tblPointScore[[#This Row],[Name / Club]],tblSthn_Div1[Name / Club],1,FALSE)),IF(ISNA(VLOOKUP(tblPointScore[[#This Row],[Name / Club]],tblSthn_Div2[Name / Club],1,FALSE)),0,3),3)</f>
        <v>0</v>
      </c>
      <c r="X225" s="1">
        <f>SUM(tblPointScore[[#This Row],[Glbn Div 1]:[Sth H Pts]])</f>
        <v>0</v>
      </c>
      <c r="Y22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2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25" s="38" t="str">
        <f>IF(AND(tblPointScore[[#This Row],[Div 1 Pts]]&gt;0,tblPointScore[[#This Row],[Div 2 Pts]]&gt;0),"Y","N")</f>
        <v>N</v>
      </c>
      <c r="AB225" s="35" t="str">
        <f>IF(AND(tblPointScore[[#This Row],[Mac Div 1 A]]&gt;0,tblPointScore[[#This Row],[Mac Div 1 B]]&gt;0),"Y","N")</f>
        <v>N</v>
      </c>
      <c r="AC225" s="35" t="str">
        <f>IF(AND(tblPointScore[[#This Row],[Mac Div 2 A]]&gt;0,tblPointScore[[#This Row],[Mac Div 2 B]]&gt;0),"Y","N")</f>
        <v>N</v>
      </c>
      <c r="AD225" s="35" t="str">
        <f>IF(AND(tblPointScore[[#This Row],[Now Div 1 A]]&gt;0,tblPointScore[[#This Row],[Now Div 1 B]]&gt;0),"Y","N")</f>
        <v>N</v>
      </c>
      <c r="AE225" s="35" t="str">
        <f>IF(AND(tblPointScore[[#This Row],[Now Div 2 A]]&gt;0,tblPointScore[[#This Row],[Now Div 2 B]]&gt;0),"Y","N")</f>
        <v>N</v>
      </c>
      <c r="AF22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26" spans="1:32" hidden="1">
      <c r="A226" s="1">
        <f ca="1">CELL("row", A225)-1</f>
        <v>224</v>
      </c>
      <c r="B226" s="7" t="s">
        <v>618</v>
      </c>
      <c r="C226" s="7" t="s">
        <v>681</v>
      </c>
      <c r="D226" s="4" t="str">
        <f>CONCATENATE(tblPointScore[[#This Row],[Name]]," - ",tblPointScore[[#This Row],[Club]])</f>
        <v>Coveney Jarrod - GCC</v>
      </c>
      <c r="E226" s="1">
        <f>IF(ISNA(VLOOKUP(tblPointScore[[#This Row],[Name / Club]],tblGlbn_Div1[[Name / Club]:[Points]],5,FALSE)),0,VLOOKUP(tblPointScore[[#This Row],[Name / Club]],tblGlbn_Div1[[Name / Club]:[Points]],5,FALSE))</f>
        <v>0</v>
      </c>
      <c r="F226" s="9">
        <f>IF(ISNA(VLOOKUP(tblPointScore[[#This Row],[Name / Club]],tblGlbn_Div2[[Name / Club]:[Points]],5,FALSE)),0,VLOOKUP(tblPointScore[[#This Row],[Name / Club]],tblGlbn_Div2[[Name / Club]:[Points]],5,FALSE))</f>
        <v>0</v>
      </c>
      <c r="G226" s="9">
        <f>IF(ISNA(VLOOKUP(tblPointScore[[#This Row],[Name / Club]],tblGlbn_Div1[Name / Club],1,FALSE)),IF(ISNA(VLOOKUP(tblPointScore[[#This Row],[Name / Club]],tblGlbn_Div2[Name / Club],1,FALSE)),0,3),3)</f>
        <v>0</v>
      </c>
      <c r="H226" s="1">
        <f>IF(ISNA(VLOOKUP(tblPointScore[[#This Row],[Name / Club]],tblIll_Div1[[Name / Club]:[Points]],5,FALSE)),0,VLOOKUP(tblPointScore[[#This Row],[Name / Club]],tblIll_Div1[[Name / Club]:[Points]],5,FALSE))</f>
        <v>0</v>
      </c>
      <c r="I226" s="1">
        <f>IF(ISNA(VLOOKUP(tblPointScore[[#This Row],[Name / Club]],tblIll_Div2[[Name / Club]:[Points]],5,FALSE)),0,VLOOKUP(tblPointScore[[#This Row],[Name / Club]],tblIll_Div2[[Name / Club]:[Points]],5,FALSE))</f>
        <v>0</v>
      </c>
      <c r="J226" s="1">
        <f>IF(ISNA(VLOOKUP(tblPointScore[[#This Row],[Name / Club]],tblIll_Div1[Name / Club],1,FALSE)),IF(ISNA(VLOOKUP(tblPointScore[[#This Row],[Name / Club]],tblIll_Div2[Name / Club],1,FALSE)),0,3),3)</f>
        <v>0</v>
      </c>
      <c r="K226" s="1">
        <f>IF(ISNA(VLOOKUP(tblPointScore[[#This Row],[Name / Club]],tblMac_Div1A[[Name / Club]:[Points]],5,FALSE)),0,VLOOKUP(tblPointScore[[#This Row],[Name / Club]],tblMac_Div1A[[Name / Club]:[Points]],5,FALSE))</f>
        <v>0</v>
      </c>
      <c r="L226" s="1">
        <f>IF(ISNA(VLOOKUP(tblPointScore[[#This Row],[Name / Club]],tblMac_Div1B[[Name / Club]:[Points]],5,FALSE)),0,VLOOKUP(tblPointScore[[#This Row],[Name / Club]],tblMac_Div1B[[Name / Club]:[Points]],5,FALSE))</f>
        <v>0</v>
      </c>
      <c r="M226" s="1">
        <f>IF(ISNA(VLOOKUP(tblPointScore[[#This Row],[Name / Club]],tblMac_Div2A[[Name / Club]:[Points]],5,FALSE)),0,VLOOKUP(tblPointScore[[#This Row],[Name / Club]],tblMac_Div2A[[Name / Club]:[Points]],5,FALSE))</f>
        <v>0</v>
      </c>
      <c r="N226" s="1">
        <f>IF(ISNA(VLOOKUP(tblPointScore[[#This Row],[Name / Club]],tblMac_Div2B[[Name / Club]:[Points]],5,FALSE)),0,VLOOKUP(tblPointScore[[#This Row],[Name / Club]],tblMac_Div2B[[Name / Club]:[Points]],5,FALSE))</f>
        <v>0</v>
      </c>
      <c r="O22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26" s="1">
        <f>IF(ISNA(VLOOKUP(tblPointScore[[#This Row],[Name / Club]],tblNow_Div1A[[Name / Club]:[Points]],5,FALSE)),0,VLOOKUP(tblPointScore[[#This Row],[Name / Club]],tblNow_Div1A[[Name / Club]:[Points]],5,FALSE))</f>
        <v>0</v>
      </c>
      <c r="Q226" s="1">
        <f>IF(ISNA(VLOOKUP(tblPointScore[[#This Row],[Name / Club]],tblNow_Div1B[[Name / Club]:[Points]],5,FALSE)),0,VLOOKUP(tblPointScore[[#This Row],[Name / Club]],tblNow_Div1B[[Name / Club]:[Points]],5,FALSE))</f>
        <v>0</v>
      </c>
      <c r="R226" s="1">
        <f>IF(ISNA(VLOOKUP(tblPointScore[[#This Row],[Name / Club]],tblNow_Div2A[[Name / Club]:[Points]],5,FALSE)),0,VLOOKUP(tblPointScore[[#This Row],[Name / Club]],tblNow_Div2A[[Name / Club]:[Points]],5,FALSE))</f>
        <v>0</v>
      </c>
      <c r="S226" s="1">
        <f>IF(ISNA(VLOOKUP(tblPointScore[[#This Row],[Name / Club]],tblNow_Div2B[[Name / Club]:[Points]],5,FALSE)),0,VLOOKUP(tblPointScore[[#This Row],[Name / Club]],tblNow_Div2B[[Name / Club]:[Points]],5,FALSE))</f>
        <v>0</v>
      </c>
      <c r="T22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26" s="1">
        <f>IF(ISNA(VLOOKUP(tblPointScore[[#This Row],[Name / Club]],tblSthn_Div1[[Name / Club]:[Points]],5,FALSE)),0,VLOOKUP(tblPointScore[[#This Row],[Name / Club]],tblSthn_Div1[[Name / Club]:[Points]],5,FALSE))</f>
        <v>0</v>
      </c>
      <c r="V226" s="1">
        <f>IF(ISNA(VLOOKUP(tblPointScore[[#This Row],[Name / Club]],tblSthn_Div2[[Name / Club]:[Points]],5,FALSE)),0,VLOOKUP(tblPointScore[[#This Row],[Name / Club]],tblSthn_Div2[[Name / Club]:[Points]],5,FALSE))</f>
        <v>0</v>
      </c>
      <c r="W226" s="1">
        <f>IF(ISNA(VLOOKUP(tblPointScore[[#This Row],[Name / Club]],tblSthn_Div1[Name / Club],1,FALSE)),IF(ISNA(VLOOKUP(tblPointScore[[#This Row],[Name / Club]],tblSthn_Div2[Name / Club],1,FALSE)),0,3),3)</f>
        <v>0</v>
      </c>
      <c r="X226" s="9">
        <f>SUM(tblPointScore[[#This Row],[Glbn Div 1]:[Sth H Pts]])</f>
        <v>0</v>
      </c>
      <c r="Y22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2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26" s="38" t="str">
        <f>IF(AND(tblPointScore[[#This Row],[Div 1 Pts]]&gt;0,tblPointScore[[#This Row],[Div 2 Pts]]&gt;0),"Y","N")</f>
        <v>N</v>
      </c>
      <c r="AB226" s="35" t="str">
        <f>IF(AND(tblPointScore[[#This Row],[Mac Div 1 A]]&gt;0,tblPointScore[[#This Row],[Mac Div 1 B]]&gt;0),"Y","N")</f>
        <v>N</v>
      </c>
      <c r="AC226" s="35" t="str">
        <f>IF(AND(tblPointScore[[#This Row],[Mac Div 2 A]]&gt;0,tblPointScore[[#This Row],[Mac Div 2 B]]&gt;0),"Y","N")</f>
        <v>N</v>
      </c>
      <c r="AD226" s="35" t="str">
        <f>IF(AND(tblPointScore[[#This Row],[Now Div 1 A]]&gt;0,tblPointScore[[#This Row],[Now Div 1 B]]&gt;0),"Y","N")</f>
        <v>N</v>
      </c>
      <c r="AE226" s="35" t="str">
        <f>IF(AND(tblPointScore[[#This Row],[Now Div 2 A]]&gt;0,tblPointScore[[#This Row],[Now Div 2 B]]&gt;0),"Y","N")</f>
        <v>N</v>
      </c>
      <c r="AF22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27" spans="1:32" hidden="1">
      <c r="A227" s="1">
        <f ca="1">CELL("row", A226)-1</f>
        <v>225</v>
      </c>
      <c r="B227" s="7" t="s">
        <v>143</v>
      </c>
      <c r="C227" s="7" t="s">
        <v>685</v>
      </c>
      <c r="D227" s="4" t="str">
        <f>CONCATENATE(tblPointScore[[#This Row],[Name]]," - ",tblPointScore[[#This Row],[Club]])</f>
        <v>Covington Lionel - ICC</v>
      </c>
      <c r="E227" s="1">
        <f>IF(ISNA(VLOOKUP(tblPointScore[[#This Row],[Name / Club]],tblGlbn_Div1[[Name / Club]:[Points]],5,FALSE)),0,VLOOKUP(tblPointScore[[#This Row],[Name / Club]],tblGlbn_Div1[[Name / Club]:[Points]],5,FALSE))</f>
        <v>0</v>
      </c>
      <c r="F227" s="1">
        <f>IF(ISNA(VLOOKUP(tblPointScore[[#This Row],[Name / Club]],tblGlbn_Div2[[Name / Club]:[Points]],5,FALSE)),0,VLOOKUP(tblPointScore[[#This Row],[Name / Club]],tblGlbn_Div2[[Name / Club]:[Points]],5,FALSE))</f>
        <v>0</v>
      </c>
      <c r="G227" s="1">
        <f>IF(ISNA(VLOOKUP(tblPointScore[[#This Row],[Name / Club]],tblGlbn_Div1[Name / Club],1,FALSE)),IF(ISNA(VLOOKUP(tblPointScore[[#This Row],[Name / Club]],tblGlbn_Div2[Name / Club],1,FALSE)),0,3),3)</f>
        <v>0</v>
      </c>
      <c r="H227" s="1">
        <f>IF(ISNA(VLOOKUP(tblPointScore[[#This Row],[Name / Club]],tblIll_Div1[[Name / Club]:[Points]],5,FALSE)),0,VLOOKUP(tblPointScore[[#This Row],[Name / Club]],tblIll_Div1[[Name / Club]:[Points]],5,FALSE))</f>
        <v>0</v>
      </c>
      <c r="I227" s="1">
        <f>IF(ISNA(VLOOKUP(tblPointScore[[#This Row],[Name / Club]],tblIll_Div2[[Name / Club]:[Points]],5,FALSE)),0,VLOOKUP(tblPointScore[[#This Row],[Name / Club]],tblIll_Div2[[Name / Club]:[Points]],5,FALSE))</f>
        <v>0</v>
      </c>
      <c r="J227" s="1">
        <f>IF(ISNA(VLOOKUP(tblPointScore[[#This Row],[Name / Club]],tblIll_Div1[Name / Club],1,FALSE)),IF(ISNA(VLOOKUP(tblPointScore[[#This Row],[Name / Club]],tblIll_Div2[Name / Club],1,FALSE)),0,3),3)</f>
        <v>0</v>
      </c>
      <c r="K227" s="1">
        <f>IF(ISNA(VLOOKUP(tblPointScore[[#This Row],[Name / Club]],tblMac_Div1A[[Name / Club]:[Points]],5,FALSE)),0,VLOOKUP(tblPointScore[[#This Row],[Name / Club]],tblMac_Div1A[[Name / Club]:[Points]],5,FALSE))</f>
        <v>0</v>
      </c>
      <c r="L227" s="1">
        <f>IF(ISNA(VLOOKUP(tblPointScore[[#This Row],[Name / Club]],tblMac_Div1B[[Name / Club]:[Points]],5,FALSE)),0,VLOOKUP(tblPointScore[[#This Row],[Name / Club]],tblMac_Div1B[[Name / Club]:[Points]],5,FALSE))</f>
        <v>0</v>
      </c>
      <c r="M227" s="1">
        <f>IF(ISNA(VLOOKUP(tblPointScore[[#This Row],[Name / Club]],tblMac_Div2A[[Name / Club]:[Points]],5,FALSE)),0,VLOOKUP(tblPointScore[[#This Row],[Name / Club]],tblMac_Div2A[[Name / Club]:[Points]],5,FALSE))</f>
        <v>0</v>
      </c>
      <c r="N227" s="1">
        <f>IF(ISNA(VLOOKUP(tblPointScore[[#This Row],[Name / Club]],tblMac_Div2B[[Name / Club]:[Points]],5,FALSE)),0,VLOOKUP(tblPointScore[[#This Row],[Name / Club]],tblMac_Div2B[[Name / Club]:[Points]],5,FALSE))</f>
        <v>0</v>
      </c>
      <c r="O22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27" s="1">
        <f>IF(ISNA(VLOOKUP(tblPointScore[[#This Row],[Name / Club]],tblNow_Div1A[[Name / Club]:[Points]],5,FALSE)),0,VLOOKUP(tblPointScore[[#This Row],[Name / Club]],tblNow_Div1A[[Name / Club]:[Points]],5,FALSE))</f>
        <v>0</v>
      </c>
      <c r="Q227" s="1">
        <f>IF(ISNA(VLOOKUP(tblPointScore[[#This Row],[Name / Club]],tblNow_Div1B[[Name / Club]:[Points]],5,FALSE)),0,VLOOKUP(tblPointScore[[#This Row],[Name / Club]],tblNow_Div1B[[Name / Club]:[Points]],5,FALSE))</f>
        <v>0</v>
      </c>
      <c r="R227" s="1">
        <f>IF(ISNA(VLOOKUP(tblPointScore[[#This Row],[Name / Club]],tblNow_Div2A[[Name / Club]:[Points]],5,FALSE)),0,VLOOKUP(tblPointScore[[#This Row],[Name / Club]],tblNow_Div2A[[Name / Club]:[Points]],5,FALSE))</f>
        <v>0</v>
      </c>
      <c r="S227" s="1">
        <f>IF(ISNA(VLOOKUP(tblPointScore[[#This Row],[Name / Club]],tblNow_Div2B[[Name / Club]:[Points]],5,FALSE)),0,VLOOKUP(tblPointScore[[#This Row],[Name / Club]],tblNow_Div2B[[Name / Club]:[Points]],5,FALSE))</f>
        <v>0</v>
      </c>
      <c r="T22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27" s="1">
        <f>IF(ISNA(VLOOKUP(tblPointScore[[#This Row],[Name / Club]],tblSthn_Div1[[Name / Club]:[Points]],5,FALSE)),0,VLOOKUP(tblPointScore[[#This Row],[Name / Club]],tblSthn_Div1[[Name / Club]:[Points]],5,FALSE))</f>
        <v>0</v>
      </c>
      <c r="V227" s="1">
        <f>IF(ISNA(VLOOKUP(tblPointScore[[#This Row],[Name / Club]],tblSthn_Div2[[Name / Club]:[Points]],5,FALSE)),0,VLOOKUP(tblPointScore[[#This Row],[Name / Club]],tblSthn_Div2[[Name / Club]:[Points]],5,FALSE))</f>
        <v>0</v>
      </c>
      <c r="W227" s="1">
        <f>IF(ISNA(VLOOKUP(tblPointScore[[#This Row],[Name / Club]],tblSthn_Div1[Name / Club],1,FALSE)),IF(ISNA(VLOOKUP(tblPointScore[[#This Row],[Name / Club]],tblSthn_Div2[Name / Club],1,FALSE)),0,3),3)</f>
        <v>0</v>
      </c>
      <c r="X227" s="1">
        <f>SUM(tblPointScore[[#This Row],[Glbn Div 1]:[Sth H Pts]])</f>
        <v>0</v>
      </c>
      <c r="Y22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2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27" s="38" t="str">
        <f>IF(AND(tblPointScore[[#This Row],[Div 1 Pts]]&gt;0,tblPointScore[[#This Row],[Div 2 Pts]]&gt;0),"Y","N")</f>
        <v>N</v>
      </c>
      <c r="AB227" s="35" t="str">
        <f>IF(AND(tblPointScore[[#This Row],[Mac Div 1 A]]&gt;0,tblPointScore[[#This Row],[Mac Div 1 B]]&gt;0),"Y","N")</f>
        <v>N</v>
      </c>
      <c r="AC227" s="35" t="str">
        <f>IF(AND(tblPointScore[[#This Row],[Mac Div 2 A]]&gt;0,tblPointScore[[#This Row],[Mac Div 2 B]]&gt;0),"Y","N")</f>
        <v>N</v>
      </c>
      <c r="AD227" s="35" t="str">
        <f>IF(AND(tblPointScore[[#This Row],[Now Div 1 A]]&gt;0,tblPointScore[[#This Row],[Now Div 1 B]]&gt;0),"Y","N")</f>
        <v>N</v>
      </c>
      <c r="AE227" s="35" t="str">
        <f>IF(AND(tblPointScore[[#This Row],[Now Div 2 A]]&gt;0,tblPointScore[[#This Row],[Now Div 2 B]]&gt;0),"Y","N")</f>
        <v>N</v>
      </c>
      <c r="AF22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28" spans="1:32" hidden="1">
      <c r="A228" s="1">
        <f ca="1">CELL("row", A227)-1</f>
        <v>226</v>
      </c>
      <c r="B228" s="7" t="s">
        <v>144</v>
      </c>
      <c r="C228" s="7" t="s">
        <v>681</v>
      </c>
      <c r="D228" s="4" t="str">
        <f>CONCATENATE(tblPointScore[[#This Row],[Name]]," - ",tblPointScore[[#This Row],[Club]])</f>
        <v>Crawford Michelle - GCC</v>
      </c>
      <c r="E228" s="1">
        <f>IF(ISNA(VLOOKUP(tblPointScore[[#This Row],[Name / Club]],tblGlbn_Div1[[Name / Club]:[Points]],5,FALSE)),0,VLOOKUP(tblPointScore[[#This Row],[Name / Club]],tblGlbn_Div1[[Name / Club]:[Points]],5,FALSE))</f>
        <v>0</v>
      </c>
      <c r="F228" s="1">
        <f>IF(ISNA(VLOOKUP(tblPointScore[[#This Row],[Name / Club]],tblGlbn_Div2[[Name / Club]:[Points]],5,FALSE)),0,VLOOKUP(tblPointScore[[#This Row],[Name / Club]],tblGlbn_Div2[[Name / Club]:[Points]],5,FALSE))</f>
        <v>0</v>
      </c>
      <c r="G228" s="1">
        <f>IF(ISNA(VLOOKUP(tblPointScore[[#This Row],[Name / Club]],tblGlbn_Div1[Name / Club],1,FALSE)),IF(ISNA(VLOOKUP(tblPointScore[[#This Row],[Name / Club]],tblGlbn_Div2[Name / Club],1,FALSE)),0,3),3)</f>
        <v>0</v>
      </c>
      <c r="H228" s="1">
        <f>IF(ISNA(VLOOKUP(tblPointScore[[#This Row],[Name / Club]],tblIll_Div1[[Name / Club]:[Points]],5,FALSE)),0,VLOOKUP(tblPointScore[[#This Row],[Name / Club]],tblIll_Div1[[Name / Club]:[Points]],5,FALSE))</f>
        <v>0</v>
      </c>
      <c r="I228" s="1">
        <f>IF(ISNA(VLOOKUP(tblPointScore[[#This Row],[Name / Club]],tblIll_Div2[[Name / Club]:[Points]],5,FALSE)),0,VLOOKUP(tblPointScore[[#This Row],[Name / Club]],tblIll_Div2[[Name / Club]:[Points]],5,FALSE))</f>
        <v>0</v>
      </c>
      <c r="J228" s="1">
        <f>IF(ISNA(VLOOKUP(tblPointScore[[#This Row],[Name / Club]],tblIll_Div1[Name / Club],1,FALSE)),IF(ISNA(VLOOKUP(tblPointScore[[#This Row],[Name / Club]],tblIll_Div2[Name / Club],1,FALSE)),0,3),3)</f>
        <v>0</v>
      </c>
      <c r="K228" s="1">
        <f>IF(ISNA(VLOOKUP(tblPointScore[[#This Row],[Name / Club]],tblMac_Div1A[[Name / Club]:[Points]],5,FALSE)),0,VLOOKUP(tblPointScore[[#This Row],[Name / Club]],tblMac_Div1A[[Name / Club]:[Points]],5,FALSE))</f>
        <v>0</v>
      </c>
      <c r="L228" s="1">
        <f>IF(ISNA(VLOOKUP(tblPointScore[[#This Row],[Name / Club]],tblMac_Div1B[[Name / Club]:[Points]],5,FALSE)),0,VLOOKUP(tblPointScore[[#This Row],[Name / Club]],tblMac_Div1B[[Name / Club]:[Points]],5,FALSE))</f>
        <v>0</v>
      </c>
      <c r="M228" s="1">
        <f>IF(ISNA(VLOOKUP(tblPointScore[[#This Row],[Name / Club]],tblMac_Div2A[[Name / Club]:[Points]],5,FALSE)),0,VLOOKUP(tblPointScore[[#This Row],[Name / Club]],tblMac_Div2A[[Name / Club]:[Points]],5,FALSE))</f>
        <v>0</v>
      </c>
      <c r="N228" s="1">
        <f>IF(ISNA(VLOOKUP(tblPointScore[[#This Row],[Name / Club]],tblMac_Div2B[[Name / Club]:[Points]],5,FALSE)),0,VLOOKUP(tblPointScore[[#This Row],[Name / Club]],tblMac_Div2B[[Name / Club]:[Points]],5,FALSE))</f>
        <v>0</v>
      </c>
      <c r="O22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28" s="1">
        <f>IF(ISNA(VLOOKUP(tblPointScore[[#This Row],[Name / Club]],tblNow_Div1A[[Name / Club]:[Points]],5,FALSE)),0,VLOOKUP(tblPointScore[[#This Row],[Name / Club]],tblNow_Div1A[[Name / Club]:[Points]],5,FALSE))</f>
        <v>0</v>
      </c>
      <c r="Q228" s="1">
        <f>IF(ISNA(VLOOKUP(tblPointScore[[#This Row],[Name / Club]],tblNow_Div1B[[Name / Club]:[Points]],5,FALSE)),0,VLOOKUP(tblPointScore[[#This Row],[Name / Club]],tblNow_Div1B[[Name / Club]:[Points]],5,FALSE))</f>
        <v>0</v>
      </c>
      <c r="R228" s="1">
        <f>IF(ISNA(VLOOKUP(tblPointScore[[#This Row],[Name / Club]],tblNow_Div2A[[Name / Club]:[Points]],5,FALSE)),0,VLOOKUP(tblPointScore[[#This Row],[Name / Club]],tblNow_Div2A[[Name / Club]:[Points]],5,FALSE))</f>
        <v>0</v>
      </c>
      <c r="S228" s="1">
        <f>IF(ISNA(VLOOKUP(tblPointScore[[#This Row],[Name / Club]],tblNow_Div2B[[Name / Club]:[Points]],5,FALSE)),0,VLOOKUP(tblPointScore[[#This Row],[Name / Club]],tblNow_Div2B[[Name / Club]:[Points]],5,FALSE))</f>
        <v>0</v>
      </c>
      <c r="T22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28" s="1">
        <f>IF(ISNA(VLOOKUP(tblPointScore[[#This Row],[Name / Club]],tblSthn_Div1[[Name / Club]:[Points]],5,FALSE)),0,VLOOKUP(tblPointScore[[#This Row],[Name / Club]],tblSthn_Div1[[Name / Club]:[Points]],5,FALSE))</f>
        <v>0</v>
      </c>
      <c r="V228" s="1">
        <f>IF(ISNA(VLOOKUP(tblPointScore[[#This Row],[Name / Club]],tblSthn_Div2[[Name / Club]:[Points]],5,FALSE)),0,VLOOKUP(tblPointScore[[#This Row],[Name / Club]],tblSthn_Div2[[Name / Club]:[Points]],5,FALSE))</f>
        <v>0</v>
      </c>
      <c r="W228" s="1">
        <f>IF(ISNA(VLOOKUP(tblPointScore[[#This Row],[Name / Club]],tblSthn_Div1[Name / Club],1,FALSE)),IF(ISNA(VLOOKUP(tblPointScore[[#This Row],[Name / Club]],tblSthn_Div2[Name / Club],1,FALSE)),0,3),3)</f>
        <v>0</v>
      </c>
      <c r="X228" s="1">
        <f>SUM(tblPointScore[[#This Row],[Glbn Div 1]:[Sth H Pts]])</f>
        <v>0</v>
      </c>
      <c r="Y22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2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28" s="38" t="str">
        <f>IF(AND(tblPointScore[[#This Row],[Div 1 Pts]]&gt;0,tblPointScore[[#This Row],[Div 2 Pts]]&gt;0),"Y","N")</f>
        <v>N</v>
      </c>
      <c r="AB228" s="35" t="str">
        <f>IF(AND(tblPointScore[[#This Row],[Mac Div 1 A]]&gt;0,tblPointScore[[#This Row],[Mac Div 1 B]]&gt;0),"Y","N")</f>
        <v>N</v>
      </c>
      <c r="AC228" s="35" t="str">
        <f>IF(AND(tblPointScore[[#This Row],[Mac Div 2 A]]&gt;0,tblPointScore[[#This Row],[Mac Div 2 B]]&gt;0),"Y","N")</f>
        <v>N</v>
      </c>
      <c r="AD228" s="35" t="str">
        <f>IF(AND(tblPointScore[[#This Row],[Now Div 1 A]]&gt;0,tblPointScore[[#This Row],[Now Div 1 B]]&gt;0),"Y","N")</f>
        <v>N</v>
      </c>
      <c r="AE228" s="35" t="str">
        <f>IF(AND(tblPointScore[[#This Row],[Now Div 2 A]]&gt;0,tblPointScore[[#This Row],[Now Div 2 B]]&gt;0),"Y","N")</f>
        <v>N</v>
      </c>
      <c r="AF22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29" spans="1:32" hidden="1">
      <c r="A229" s="1">
        <f ca="1">CELL("row", A228)-1</f>
        <v>227</v>
      </c>
      <c r="B229" s="7" t="s">
        <v>145</v>
      </c>
      <c r="C229" s="7" t="s">
        <v>682</v>
      </c>
      <c r="D229" s="4" t="str">
        <f>CONCATENATE(tblPointScore[[#This Row],[Name]]," - ",tblPointScore[[#This Row],[Club]])</f>
        <v>Crighton Geoff - CCC</v>
      </c>
      <c r="E229" s="1">
        <f>IF(ISNA(VLOOKUP(tblPointScore[[#This Row],[Name / Club]],tblGlbn_Div1[[Name / Club]:[Points]],5,FALSE)),0,VLOOKUP(tblPointScore[[#This Row],[Name / Club]],tblGlbn_Div1[[Name / Club]:[Points]],5,FALSE))</f>
        <v>0</v>
      </c>
      <c r="F229" s="1">
        <f>IF(ISNA(VLOOKUP(tblPointScore[[#This Row],[Name / Club]],tblGlbn_Div2[[Name / Club]:[Points]],5,FALSE)),0,VLOOKUP(tblPointScore[[#This Row],[Name / Club]],tblGlbn_Div2[[Name / Club]:[Points]],5,FALSE))</f>
        <v>0</v>
      </c>
      <c r="G229" s="1">
        <f>IF(ISNA(VLOOKUP(tblPointScore[[#This Row],[Name / Club]],tblGlbn_Div1[Name / Club],1,FALSE)),IF(ISNA(VLOOKUP(tblPointScore[[#This Row],[Name / Club]],tblGlbn_Div2[Name / Club],1,FALSE)),0,3),3)</f>
        <v>0</v>
      </c>
      <c r="H229" s="1">
        <f>IF(ISNA(VLOOKUP(tblPointScore[[#This Row],[Name / Club]],tblIll_Div1[[Name / Club]:[Points]],5,FALSE)),0,VLOOKUP(tblPointScore[[#This Row],[Name / Club]],tblIll_Div1[[Name / Club]:[Points]],5,FALSE))</f>
        <v>0</v>
      </c>
      <c r="I229" s="1">
        <f>IF(ISNA(VLOOKUP(tblPointScore[[#This Row],[Name / Club]],tblIll_Div2[[Name / Club]:[Points]],5,FALSE)),0,VLOOKUP(tblPointScore[[#This Row],[Name / Club]],tblIll_Div2[[Name / Club]:[Points]],5,FALSE))</f>
        <v>0</v>
      </c>
      <c r="J229" s="1">
        <f>IF(ISNA(VLOOKUP(tblPointScore[[#This Row],[Name / Club]],tblIll_Div1[Name / Club],1,FALSE)),IF(ISNA(VLOOKUP(tblPointScore[[#This Row],[Name / Club]],tblIll_Div2[Name / Club],1,FALSE)),0,3),3)</f>
        <v>0</v>
      </c>
      <c r="K229" s="1">
        <f>IF(ISNA(VLOOKUP(tblPointScore[[#This Row],[Name / Club]],tblMac_Div1A[[Name / Club]:[Points]],5,FALSE)),0,VLOOKUP(tblPointScore[[#This Row],[Name / Club]],tblMac_Div1A[[Name / Club]:[Points]],5,FALSE))</f>
        <v>0</v>
      </c>
      <c r="L229" s="1">
        <f>IF(ISNA(VLOOKUP(tblPointScore[[#This Row],[Name / Club]],tblMac_Div1B[[Name / Club]:[Points]],5,FALSE)),0,VLOOKUP(tblPointScore[[#This Row],[Name / Club]],tblMac_Div1B[[Name / Club]:[Points]],5,FALSE))</f>
        <v>0</v>
      </c>
      <c r="M229" s="1">
        <f>IF(ISNA(VLOOKUP(tblPointScore[[#This Row],[Name / Club]],tblMac_Div2A[[Name / Club]:[Points]],5,FALSE)),0,VLOOKUP(tblPointScore[[#This Row],[Name / Club]],tblMac_Div2A[[Name / Club]:[Points]],5,FALSE))</f>
        <v>0</v>
      </c>
      <c r="N229" s="1">
        <f>IF(ISNA(VLOOKUP(tblPointScore[[#This Row],[Name / Club]],tblMac_Div2B[[Name / Club]:[Points]],5,FALSE)),0,VLOOKUP(tblPointScore[[#This Row],[Name / Club]],tblMac_Div2B[[Name / Club]:[Points]],5,FALSE))</f>
        <v>0</v>
      </c>
      <c r="O22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29" s="1">
        <f>IF(ISNA(VLOOKUP(tblPointScore[[#This Row],[Name / Club]],tblNow_Div1A[[Name / Club]:[Points]],5,FALSE)),0,VLOOKUP(tblPointScore[[#This Row],[Name / Club]],tblNow_Div1A[[Name / Club]:[Points]],5,FALSE))</f>
        <v>0</v>
      </c>
      <c r="Q229" s="1">
        <f>IF(ISNA(VLOOKUP(tblPointScore[[#This Row],[Name / Club]],tblNow_Div1B[[Name / Club]:[Points]],5,FALSE)),0,VLOOKUP(tblPointScore[[#This Row],[Name / Club]],tblNow_Div1B[[Name / Club]:[Points]],5,FALSE))</f>
        <v>0</v>
      </c>
      <c r="R229" s="1">
        <f>IF(ISNA(VLOOKUP(tblPointScore[[#This Row],[Name / Club]],tblNow_Div2A[[Name / Club]:[Points]],5,FALSE)),0,VLOOKUP(tblPointScore[[#This Row],[Name / Club]],tblNow_Div2A[[Name / Club]:[Points]],5,FALSE))</f>
        <v>0</v>
      </c>
      <c r="S229" s="1">
        <f>IF(ISNA(VLOOKUP(tblPointScore[[#This Row],[Name / Club]],tblNow_Div2B[[Name / Club]:[Points]],5,FALSE)),0,VLOOKUP(tblPointScore[[#This Row],[Name / Club]],tblNow_Div2B[[Name / Club]:[Points]],5,FALSE))</f>
        <v>0</v>
      </c>
      <c r="T22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29" s="1">
        <f>IF(ISNA(VLOOKUP(tblPointScore[[#This Row],[Name / Club]],tblSthn_Div1[[Name / Club]:[Points]],5,FALSE)),0,VLOOKUP(tblPointScore[[#This Row],[Name / Club]],tblSthn_Div1[[Name / Club]:[Points]],5,FALSE))</f>
        <v>0</v>
      </c>
      <c r="V229" s="1">
        <f>IF(ISNA(VLOOKUP(tblPointScore[[#This Row],[Name / Club]],tblSthn_Div2[[Name / Club]:[Points]],5,FALSE)),0,VLOOKUP(tblPointScore[[#This Row],[Name / Club]],tblSthn_Div2[[Name / Club]:[Points]],5,FALSE))</f>
        <v>0</v>
      </c>
      <c r="W229" s="1">
        <f>IF(ISNA(VLOOKUP(tblPointScore[[#This Row],[Name / Club]],tblSthn_Div1[Name / Club],1,FALSE)),IF(ISNA(VLOOKUP(tblPointScore[[#This Row],[Name / Club]],tblSthn_Div2[Name / Club],1,FALSE)),0,3),3)</f>
        <v>0</v>
      </c>
      <c r="X229" s="1">
        <f>SUM(tblPointScore[[#This Row],[Glbn Div 1]:[Sth H Pts]])</f>
        <v>0</v>
      </c>
      <c r="Y22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2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29" s="38" t="str">
        <f>IF(AND(tblPointScore[[#This Row],[Div 1 Pts]]&gt;0,tblPointScore[[#This Row],[Div 2 Pts]]&gt;0),"Y","N")</f>
        <v>N</v>
      </c>
      <c r="AB229" s="35" t="str">
        <f>IF(AND(tblPointScore[[#This Row],[Mac Div 1 A]]&gt;0,tblPointScore[[#This Row],[Mac Div 1 B]]&gt;0),"Y","N")</f>
        <v>N</v>
      </c>
      <c r="AC229" s="35" t="str">
        <f>IF(AND(tblPointScore[[#This Row],[Mac Div 2 A]]&gt;0,tblPointScore[[#This Row],[Mac Div 2 B]]&gt;0),"Y","N")</f>
        <v>N</v>
      </c>
      <c r="AD229" s="35" t="str">
        <f>IF(AND(tblPointScore[[#This Row],[Now Div 1 A]]&gt;0,tblPointScore[[#This Row],[Now Div 1 B]]&gt;0),"Y","N")</f>
        <v>N</v>
      </c>
      <c r="AE229" s="35" t="str">
        <f>IF(AND(tblPointScore[[#This Row],[Now Div 2 A]]&gt;0,tblPointScore[[#This Row],[Now Div 2 B]]&gt;0),"Y","N")</f>
        <v>N</v>
      </c>
      <c r="AF22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30" spans="1:32" hidden="1">
      <c r="A230" s="20">
        <f ca="1">CELL("row", A229)-1</f>
        <v>228</v>
      </c>
      <c r="B230" s="48" t="s">
        <v>674</v>
      </c>
      <c r="C230" s="49" t="s">
        <v>684</v>
      </c>
      <c r="D230" s="22" t="str">
        <f>CONCATENATE(tblPointScore[[#This Row],[Name]]," - ",tblPointScore[[#This Row],[Club]])</f>
        <v>Crossman Steve - NVC</v>
      </c>
      <c r="E230" s="23">
        <f>IF(ISNA(VLOOKUP(tblPointScore[[#This Row],[Name / Club]],tblGlbn_Div1[[Name / Club]:[Points]],5,FALSE)),0,VLOOKUP(tblPointScore[[#This Row],[Name / Club]],tblGlbn_Div1[[Name / Club]:[Points]],5,FALSE))</f>
        <v>0</v>
      </c>
      <c r="F230" s="23">
        <f>IF(ISNA(VLOOKUP(tblPointScore[[#This Row],[Name / Club]],tblGlbn_Div2[[Name / Club]:[Points]],5,FALSE)),0,VLOOKUP(tblPointScore[[#This Row],[Name / Club]],tblGlbn_Div2[[Name / Club]:[Points]],5,FALSE))</f>
        <v>0</v>
      </c>
      <c r="G230" s="23">
        <f>IF(ISNA(VLOOKUP(tblPointScore[[#This Row],[Name / Club]],tblGlbn_Div1[Name / Club],1,FALSE)),IF(ISNA(VLOOKUP(tblPointScore[[#This Row],[Name / Club]],tblGlbn_Div2[Name / Club],1,FALSE)),0,3),3)</f>
        <v>0</v>
      </c>
      <c r="H230" s="23">
        <f>IF(ISNA(VLOOKUP(tblPointScore[[#This Row],[Name / Club]],tblIll_Div1[[Name / Club]:[Points]],5,FALSE)),0,VLOOKUP(tblPointScore[[#This Row],[Name / Club]],tblIll_Div1[[Name / Club]:[Points]],5,FALSE))</f>
        <v>0</v>
      </c>
      <c r="I230" s="23">
        <f>IF(ISNA(VLOOKUP(tblPointScore[[#This Row],[Name / Club]],tblIll_Div2[[Name / Club]:[Points]],5,FALSE)),0,VLOOKUP(tblPointScore[[#This Row],[Name / Club]],tblIll_Div2[[Name / Club]:[Points]],5,FALSE))</f>
        <v>0</v>
      </c>
      <c r="J230" s="23">
        <f>IF(ISNA(VLOOKUP(tblPointScore[[#This Row],[Name / Club]],tblIll_Div1[Name / Club],1,FALSE)),IF(ISNA(VLOOKUP(tblPointScore[[#This Row],[Name / Club]],tblIll_Div2[Name / Club],1,FALSE)),0,3),3)</f>
        <v>0</v>
      </c>
      <c r="K230" s="23">
        <f>IF(ISNA(VLOOKUP(tblPointScore[[#This Row],[Name / Club]],tblMac_Div1A[[Name / Club]:[Points]],5,FALSE)),0,VLOOKUP(tblPointScore[[#This Row],[Name / Club]],tblMac_Div1A[[Name / Club]:[Points]],5,FALSE))</f>
        <v>0</v>
      </c>
      <c r="L230" s="23">
        <f>IF(ISNA(VLOOKUP(tblPointScore[[#This Row],[Name / Club]],tblMac_Div1B[[Name / Club]:[Points]],5,FALSE)),0,VLOOKUP(tblPointScore[[#This Row],[Name / Club]],tblMac_Div1B[[Name / Club]:[Points]],5,FALSE))</f>
        <v>0</v>
      </c>
      <c r="M230" s="23">
        <f>IF(ISNA(VLOOKUP(tblPointScore[[#This Row],[Name / Club]],tblMac_Div2A[[Name / Club]:[Points]],5,FALSE)),0,VLOOKUP(tblPointScore[[#This Row],[Name / Club]],tblMac_Div2A[[Name / Club]:[Points]],5,FALSE))</f>
        <v>0</v>
      </c>
      <c r="N230" s="23">
        <f>IF(ISNA(VLOOKUP(tblPointScore[[#This Row],[Name / Club]],tblMac_Div2B[[Name / Club]:[Points]],5,FALSE)),0,VLOOKUP(tblPointScore[[#This Row],[Name / Club]],tblMac_Div2B[[Name / Club]:[Points]],5,FALSE))</f>
        <v>0</v>
      </c>
      <c r="O230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30" s="23">
        <f>IF(ISNA(VLOOKUP(tblPointScore[[#This Row],[Name / Club]],tblNow_Div1A[[Name / Club]:[Points]],5,FALSE)),0,VLOOKUP(tblPointScore[[#This Row],[Name / Club]],tblNow_Div1A[[Name / Club]:[Points]],5,FALSE))</f>
        <v>0</v>
      </c>
      <c r="Q230" s="23">
        <f>IF(ISNA(VLOOKUP(tblPointScore[[#This Row],[Name / Club]],tblNow_Div1B[[Name / Club]:[Points]],5,FALSE)),0,VLOOKUP(tblPointScore[[#This Row],[Name / Club]],tblNow_Div1B[[Name / Club]:[Points]],5,FALSE))</f>
        <v>0</v>
      </c>
      <c r="R230" s="23">
        <f>IF(ISNA(VLOOKUP(tblPointScore[[#This Row],[Name / Club]],tblNow_Div2A[[Name / Club]:[Points]],5,FALSE)),0,VLOOKUP(tblPointScore[[#This Row],[Name / Club]],tblNow_Div2A[[Name / Club]:[Points]],5,FALSE))</f>
        <v>0</v>
      </c>
      <c r="S230" s="23">
        <f>IF(ISNA(VLOOKUP(tblPointScore[[#This Row],[Name / Club]],tblNow_Div2B[[Name / Club]:[Points]],5,FALSE)),0,VLOOKUP(tblPointScore[[#This Row],[Name / Club]],tblNow_Div2B[[Name / Club]:[Points]],5,FALSE))</f>
        <v>0</v>
      </c>
      <c r="T230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30" s="23">
        <f>IF(ISNA(VLOOKUP(tblPointScore[[#This Row],[Name / Club]],tblSthn_Div1[[Name / Club]:[Points]],5,FALSE)),0,VLOOKUP(tblPointScore[[#This Row],[Name / Club]],tblSthn_Div1[[Name / Club]:[Points]],5,FALSE))</f>
        <v>0</v>
      </c>
      <c r="V230" s="23">
        <f>IF(ISNA(VLOOKUP(tblPointScore[[#This Row],[Name / Club]],tblSthn_Div2[[Name / Club]:[Points]],5,FALSE)),0,VLOOKUP(tblPointScore[[#This Row],[Name / Club]],tblSthn_Div2[[Name / Club]:[Points]],5,FALSE))</f>
        <v>0</v>
      </c>
      <c r="W230" s="23">
        <f>IF(ISNA(VLOOKUP(tblPointScore[[#This Row],[Name / Club]],tblSthn_Div1[Name / Club],1,FALSE)),IF(ISNA(VLOOKUP(tblPointScore[[#This Row],[Name / Club]],tblSthn_Div2[Name / Club],1,FALSE)),0,3),3)</f>
        <v>0</v>
      </c>
      <c r="X230" s="23">
        <f>SUM(tblPointScore[[#This Row],[Glbn Div 1]:[Sth H Pts]])</f>
        <v>0</v>
      </c>
      <c r="Y230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30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30" s="44" t="str">
        <f>IF(AND(tblPointScore[[#This Row],[Div 1 Pts]]&gt;0,tblPointScore[[#This Row],[Div 2 Pts]]&gt;0),"Y","N")</f>
        <v>N</v>
      </c>
      <c r="AB230" s="45" t="str">
        <f>IF(AND(tblPointScore[[#This Row],[Mac Div 1 A]]&gt;0,tblPointScore[[#This Row],[Mac Div 1 B]]&gt;0),"Y","N")</f>
        <v>N</v>
      </c>
      <c r="AC230" s="45" t="str">
        <f>IF(AND(tblPointScore[[#This Row],[Mac Div 2 A]]&gt;0,tblPointScore[[#This Row],[Mac Div 2 B]]&gt;0),"Y","N")</f>
        <v>N</v>
      </c>
      <c r="AD230" s="45" t="str">
        <f>IF(AND(tblPointScore[[#This Row],[Now Div 1 A]]&gt;0,tblPointScore[[#This Row],[Now Div 1 B]]&gt;0),"Y","N")</f>
        <v>N</v>
      </c>
      <c r="AE230" s="45" t="str">
        <f>IF(AND(tblPointScore[[#This Row],[Now Div 2 A]]&gt;0,tblPointScore[[#This Row],[Now Div 2 B]]&gt;0),"Y","N")</f>
        <v>N</v>
      </c>
      <c r="AF230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31" spans="1:32" hidden="1">
      <c r="A231" s="1">
        <f ca="1">CELL("row", A230)-1</f>
        <v>229</v>
      </c>
      <c r="B231" s="7" t="s">
        <v>428</v>
      </c>
      <c r="C231" s="7" t="s">
        <v>683</v>
      </c>
      <c r="D231" s="4" t="str">
        <f>CONCATENATE(tblPointScore[[#This Row],[Name]]," - ",tblPointScore[[#This Row],[Club]])</f>
        <v>Croudsen Dylan - SHCC</v>
      </c>
      <c r="E231" s="1">
        <f>IF(ISNA(VLOOKUP(tblPointScore[[#This Row],[Name / Club]],tblGlbn_Div1[[Name / Club]:[Points]],5,FALSE)),0,VLOOKUP(tblPointScore[[#This Row],[Name / Club]],tblGlbn_Div1[[Name / Club]:[Points]],5,FALSE))</f>
        <v>0</v>
      </c>
      <c r="F231" s="9">
        <f>IF(ISNA(VLOOKUP(tblPointScore[[#This Row],[Name / Club]],tblGlbn_Div2[[Name / Club]:[Points]],5,FALSE)),0,VLOOKUP(tblPointScore[[#This Row],[Name / Club]],tblGlbn_Div2[[Name / Club]:[Points]],5,FALSE))</f>
        <v>0</v>
      </c>
      <c r="G231" s="9">
        <f>IF(ISNA(VLOOKUP(tblPointScore[[#This Row],[Name / Club]],tblGlbn_Div1[Name / Club],1,FALSE)),IF(ISNA(VLOOKUP(tblPointScore[[#This Row],[Name / Club]],tblGlbn_Div2[Name / Club],1,FALSE)),0,3),3)</f>
        <v>0</v>
      </c>
      <c r="H231" s="1">
        <f>IF(ISNA(VLOOKUP(tblPointScore[[#This Row],[Name / Club]],tblIll_Div1[[Name / Club]:[Points]],5,FALSE)),0,VLOOKUP(tblPointScore[[#This Row],[Name / Club]],tblIll_Div1[[Name / Club]:[Points]],5,FALSE))</f>
        <v>0</v>
      </c>
      <c r="I231" s="1">
        <f>IF(ISNA(VLOOKUP(tblPointScore[[#This Row],[Name / Club]],tblIll_Div2[[Name / Club]:[Points]],5,FALSE)),0,VLOOKUP(tblPointScore[[#This Row],[Name / Club]],tblIll_Div2[[Name / Club]:[Points]],5,FALSE))</f>
        <v>0</v>
      </c>
      <c r="J231" s="1">
        <f>IF(ISNA(VLOOKUP(tblPointScore[[#This Row],[Name / Club]],tblIll_Div1[Name / Club],1,FALSE)),IF(ISNA(VLOOKUP(tblPointScore[[#This Row],[Name / Club]],tblIll_Div2[Name / Club],1,FALSE)),0,3),3)</f>
        <v>0</v>
      </c>
      <c r="K231" s="1">
        <f>IF(ISNA(VLOOKUP(tblPointScore[[#This Row],[Name / Club]],tblMac_Div1A[[Name / Club]:[Points]],5,FALSE)),0,VLOOKUP(tblPointScore[[#This Row],[Name / Club]],tblMac_Div1A[[Name / Club]:[Points]],5,FALSE))</f>
        <v>0</v>
      </c>
      <c r="L231" s="1">
        <f>IF(ISNA(VLOOKUP(tblPointScore[[#This Row],[Name / Club]],tblMac_Div1B[[Name / Club]:[Points]],5,FALSE)),0,VLOOKUP(tblPointScore[[#This Row],[Name / Club]],tblMac_Div1B[[Name / Club]:[Points]],5,FALSE))</f>
        <v>0</v>
      </c>
      <c r="M231" s="1">
        <f>IF(ISNA(VLOOKUP(tblPointScore[[#This Row],[Name / Club]],tblMac_Div2A[[Name / Club]:[Points]],5,FALSE)),0,VLOOKUP(tblPointScore[[#This Row],[Name / Club]],tblMac_Div2A[[Name / Club]:[Points]],5,FALSE))</f>
        <v>0</v>
      </c>
      <c r="N231" s="1">
        <f>IF(ISNA(VLOOKUP(tblPointScore[[#This Row],[Name / Club]],tblMac_Div2B[[Name / Club]:[Points]],5,FALSE)),0,VLOOKUP(tblPointScore[[#This Row],[Name / Club]],tblMac_Div2B[[Name / Club]:[Points]],5,FALSE))</f>
        <v>0</v>
      </c>
      <c r="O23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31" s="1">
        <f>IF(ISNA(VLOOKUP(tblPointScore[[#This Row],[Name / Club]],tblNow_Div1A[[Name / Club]:[Points]],5,FALSE)),0,VLOOKUP(tblPointScore[[#This Row],[Name / Club]],tblNow_Div1A[[Name / Club]:[Points]],5,FALSE))</f>
        <v>0</v>
      </c>
      <c r="Q231" s="1">
        <f>IF(ISNA(VLOOKUP(tblPointScore[[#This Row],[Name / Club]],tblNow_Div1B[[Name / Club]:[Points]],5,FALSE)),0,VLOOKUP(tblPointScore[[#This Row],[Name / Club]],tblNow_Div1B[[Name / Club]:[Points]],5,FALSE))</f>
        <v>0</v>
      </c>
      <c r="R231" s="1">
        <f>IF(ISNA(VLOOKUP(tblPointScore[[#This Row],[Name / Club]],tblNow_Div2A[[Name / Club]:[Points]],5,FALSE)),0,VLOOKUP(tblPointScore[[#This Row],[Name / Club]],tblNow_Div2A[[Name / Club]:[Points]],5,FALSE))</f>
        <v>0</v>
      </c>
      <c r="S231" s="1">
        <f>IF(ISNA(VLOOKUP(tblPointScore[[#This Row],[Name / Club]],tblNow_Div2B[[Name / Club]:[Points]],5,FALSE)),0,VLOOKUP(tblPointScore[[#This Row],[Name / Club]],tblNow_Div2B[[Name / Club]:[Points]],5,FALSE))</f>
        <v>0</v>
      </c>
      <c r="T23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31" s="1">
        <f>IF(ISNA(VLOOKUP(tblPointScore[[#This Row],[Name / Club]],tblSthn_Div1[[Name / Club]:[Points]],5,FALSE)),0,VLOOKUP(tblPointScore[[#This Row],[Name / Club]],tblSthn_Div1[[Name / Club]:[Points]],5,FALSE))</f>
        <v>0</v>
      </c>
      <c r="V231" s="1">
        <f>IF(ISNA(VLOOKUP(tblPointScore[[#This Row],[Name / Club]],tblSthn_Div2[[Name / Club]:[Points]],5,FALSE)),0,VLOOKUP(tblPointScore[[#This Row],[Name / Club]],tblSthn_Div2[[Name / Club]:[Points]],5,FALSE))</f>
        <v>0</v>
      </c>
      <c r="W231" s="1">
        <f>IF(ISNA(VLOOKUP(tblPointScore[[#This Row],[Name / Club]],tblSthn_Div1[Name / Club],1,FALSE)),IF(ISNA(VLOOKUP(tblPointScore[[#This Row],[Name / Club]],tblSthn_Div2[Name / Club],1,FALSE)),0,3),3)</f>
        <v>0</v>
      </c>
      <c r="X231" s="9">
        <f>SUM(tblPointScore[[#This Row],[Glbn Div 1]:[Sth H Pts]])</f>
        <v>0</v>
      </c>
      <c r="Y23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3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31" s="38" t="str">
        <f>IF(AND(tblPointScore[[#This Row],[Div 1 Pts]]&gt;0,tblPointScore[[#This Row],[Div 2 Pts]]&gt;0),"Y","N")</f>
        <v>N</v>
      </c>
      <c r="AB231" s="35" t="str">
        <f>IF(AND(tblPointScore[[#This Row],[Mac Div 1 A]]&gt;0,tblPointScore[[#This Row],[Mac Div 1 B]]&gt;0),"Y","N")</f>
        <v>N</v>
      </c>
      <c r="AC231" s="35" t="str">
        <f>IF(AND(tblPointScore[[#This Row],[Mac Div 2 A]]&gt;0,tblPointScore[[#This Row],[Mac Div 2 B]]&gt;0),"Y","N")</f>
        <v>N</v>
      </c>
      <c r="AD231" s="35" t="str">
        <f>IF(AND(tblPointScore[[#This Row],[Now Div 1 A]]&gt;0,tblPointScore[[#This Row],[Now Div 1 B]]&gt;0),"Y","N")</f>
        <v>N</v>
      </c>
      <c r="AE231" s="35" t="str">
        <f>IF(AND(tblPointScore[[#This Row],[Now Div 2 A]]&gt;0,tblPointScore[[#This Row],[Now Div 2 B]]&gt;0),"Y","N")</f>
        <v>N</v>
      </c>
      <c r="AF23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32" spans="1:32" hidden="1">
      <c r="A232" s="1">
        <f ca="1">CELL("row", A231)-1</f>
        <v>230</v>
      </c>
      <c r="B232" s="7" t="s">
        <v>429</v>
      </c>
      <c r="C232" s="7" t="s">
        <v>684</v>
      </c>
      <c r="D232" s="4" t="str">
        <f>CONCATENATE(tblPointScore[[#This Row],[Name]]," - ",tblPointScore[[#This Row],[Club]])</f>
        <v>Crutch Michael - NVC</v>
      </c>
      <c r="E232" s="1">
        <f>IF(ISNA(VLOOKUP(tblPointScore[[#This Row],[Name / Club]],tblGlbn_Div1[[Name / Club]:[Points]],5,FALSE)),0,VLOOKUP(tblPointScore[[#This Row],[Name / Club]],tblGlbn_Div1[[Name / Club]:[Points]],5,FALSE))</f>
        <v>0</v>
      </c>
      <c r="F232" s="9">
        <f>IF(ISNA(VLOOKUP(tblPointScore[[#This Row],[Name / Club]],tblGlbn_Div2[[Name / Club]:[Points]],5,FALSE)),0,VLOOKUP(tblPointScore[[#This Row],[Name / Club]],tblGlbn_Div2[[Name / Club]:[Points]],5,FALSE))</f>
        <v>0</v>
      </c>
      <c r="G232" s="9">
        <f>IF(ISNA(VLOOKUP(tblPointScore[[#This Row],[Name / Club]],tblGlbn_Div1[Name / Club],1,FALSE)),IF(ISNA(VLOOKUP(tblPointScore[[#This Row],[Name / Club]],tblGlbn_Div2[Name / Club],1,FALSE)),0,3),3)</f>
        <v>0</v>
      </c>
      <c r="H232" s="1">
        <f>IF(ISNA(VLOOKUP(tblPointScore[[#This Row],[Name / Club]],tblIll_Div1[[Name / Club]:[Points]],5,FALSE)),0,VLOOKUP(tblPointScore[[#This Row],[Name / Club]],tblIll_Div1[[Name / Club]:[Points]],5,FALSE))</f>
        <v>0</v>
      </c>
      <c r="I232" s="1">
        <f>IF(ISNA(VLOOKUP(tblPointScore[[#This Row],[Name / Club]],tblIll_Div2[[Name / Club]:[Points]],5,FALSE)),0,VLOOKUP(tblPointScore[[#This Row],[Name / Club]],tblIll_Div2[[Name / Club]:[Points]],5,FALSE))</f>
        <v>0</v>
      </c>
      <c r="J232" s="1">
        <f>IF(ISNA(VLOOKUP(tblPointScore[[#This Row],[Name / Club]],tblIll_Div1[Name / Club],1,FALSE)),IF(ISNA(VLOOKUP(tblPointScore[[#This Row],[Name / Club]],tblIll_Div2[Name / Club],1,FALSE)),0,3),3)</f>
        <v>0</v>
      </c>
      <c r="K232" s="1">
        <f>IF(ISNA(VLOOKUP(tblPointScore[[#This Row],[Name / Club]],tblMac_Div1A[[Name / Club]:[Points]],5,FALSE)),0,VLOOKUP(tblPointScore[[#This Row],[Name / Club]],tblMac_Div1A[[Name / Club]:[Points]],5,FALSE))</f>
        <v>0</v>
      </c>
      <c r="L232" s="1">
        <f>IF(ISNA(VLOOKUP(tblPointScore[[#This Row],[Name / Club]],tblMac_Div1B[[Name / Club]:[Points]],5,FALSE)),0,VLOOKUP(tblPointScore[[#This Row],[Name / Club]],tblMac_Div1B[[Name / Club]:[Points]],5,FALSE))</f>
        <v>0</v>
      </c>
      <c r="M232" s="1">
        <f>IF(ISNA(VLOOKUP(tblPointScore[[#This Row],[Name / Club]],tblMac_Div2A[[Name / Club]:[Points]],5,FALSE)),0,VLOOKUP(tblPointScore[[#This Row],[Name / Club]],tblMac_Div2A[[Name / Club]:[Points]],5,FALSE))</f>
        <v>0</v>
      </c>
      <c r="N232" s="1">
        <f>IF(ISNA(VLOOKUP(tblPointScore[[#This Row],[Name / Club]],tblMac_Div2B[[Name / Club]:[Points]],5,FALSE)),0,VLOOKUP(tblPointScore[[#This Row],[Name / Club]],tblMac_Div2B[[Name / Club]:[Points]],5,FALSE))</f>
        <v>0</v>
      </c>
      <c r="O23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32" s="1">
        <f>IF(ISNA(VLOOKUP(tblPointScore[[#This Row],[Name / Club]],tblNow_Div1A[[Name / Club]:[Points]],5,FALSE)),0,VLOOKUP(tblPointScore[[#This Row],[Name / Club]],tblNow_Div1A[[Name / Club]:[Points]],5,FALSE))</f>
        <v>0</v>
      </c>
      <c r="Q232" s="1">
        <f>IF(ISNA(VLOOKUP(tblPointScore[[#This Row],[Name / Club]],tblNow_Div1B[[Name / Club]:[Points]],5,FALSE)),0,VLOOKUP(tblPointScore[[#This Row],[Name / Club]],tblNow_Div1B[[Name / Club]:[Points]],5,FALSE))</f>
        <v>0</v>
      </c>
      <c r="R232" s="1">
        <f>IF(ISNA(VLOOKUP(tblPointScore[[#This Row],[Name / Club]],tblNow_Div2A[[Name / Club]:[Points]],5,FALSE)),0,VLOOKUP(tblPointScore[[#This Row],[Name / Club]],tblNow_Div2A[[Name / Club]:[Points]],5,FALSE))</f>
        <v>0</v>
      </c>
      <c r="S232" s="1">
        <f>IF(ISNA(VLOOKUP(tblPointScore[[#This Row],[Name / Club]],tblNow_Div2B[[Name / Club]:[Points]],5,FALSE)),0,VLOOKUP(tblPointScore[[#This Row],[Name / Club]],tblNow_Div2B[[Name / Club]:[Points]],5,FALSE))</f>
        <v>0</v>
      </c>
      <c r="T23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32" s="1">
        <f>IF(ISNA(VLOOKUP(tblPointScore[[#This Row],[Name / Club]],tblSthn_Div1[[Name / Club]:[Points]],5,FALSE)),0,VLOOKUP(tblPointScore[[#This Row],[Name / Club]],tblSthn_Div1[[Name / Club]:[Points]],5,FALSE))</f>
        <v>0</v>
      </c>
      <c r="V232" s="1">
        <f>IF(ISNA(VLOOKUP(tblPointScore[[#This Row],[Name / Club]],tblSthn_Div2[[Name / Club]:[Points]],5,FALSE)),0,VLOOKUP(tblPointScore[[#This Row],[Name / Club]],tblSthn_Div2[[Name / Club]:[Points]],5,FALSE))</f>
        <v>0</v>
      </c>
      <c r="W232" s="1">
        <f>IF(ISNA(VLOOKUP(tblPointScore[[#This Row],[Name / Club]],tblSthn_Div1[Name / Club],1,FALSE)),IF(ISNA(VLOOKUP(tblPointScore[[#This Row],[Name / Club]],tblSthn_Div2[Name / Club],1,FALSE)),0,3),3)</f>
        <v>0</v>
      </c>
      <c r="X232" s="9">
        <f>SUM(tblPointScore[[#This Row],[Glbn Div 1]:[Sth H Pts]])</f>
        <v>0</v>
      </c>
      <c r="Y23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3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32" s="38" t="str">
        <f>IF(AND(tblPointScore[[#This Row],[Div 1 Pts]]&gt;0,tblPointScore[[#This Row],[Div 2 Pts]]&gt;0),"Y","N")</f>
        <v>N</v>
      </c>
      <c r="AB232" s="35" t="str">
        <f>IF(AND(tblPointScore[[#This Row],[Mac Div 1 A]]&gt;0,tblPointScore[[#This Row],[Mac Div 1 B]]&gt;0),"Y","N")</f>
        <v>N</v>
      </c>
      <c r="AC232" s="35" t="str">
        <f>IF(AND(tblPointScore[[#This Row],[Mac Div 2 A]]&gt;0,tblPointScore[[#This Row],[Mac Div 2 B]]&gt;0),"Y","N")</f>
        <v>N</v>
      </c>
      <c r="AD232" s="35" t="str">
        <f>IF(AND(tblPointScore[[#This Row],[Now Div 1 A]]&gt;0,tblPointScore[[#This Row],[Now Div 1 B]]&gt;0),"Y","N")</f>
        <v>N</v>
      </c>
      <c r="AE232" s="35" t="str">
        <f>IF(AND(tblPointScore[[#This Row],[Now Div 2 A]]&gt;0,tblPointScore[[#This Row],[Now Div 2 B]]&gt;0),"Y","N")</f>
        <v>N</v>
      </c>
      <c r="AF23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33" spans="1:32" hidden="1">
      <c r="A233" s="1">
        <f ca="1">CELL("row", A232)-1</f>
        <v>231</v>
      </c>
      <c r="B233" s="7" t="s">
        <v>146</v>
      </c>
      <c r="C233" s="7" t="s">
        <v>683</v>
      </c>
      <c r="D233" s="4" t="str">
        <f>CONCATENATE(tblPointScore[[#This Row],[Name]]," - ",tblPointScore[[#This Row],[Club]])</f>
        <v>Cueden Sean - SHCC</v>
      </c>
      <c r="E233" s="1">
        <f>IF(ISNA(VLOOKUP(tblPointScore[[#This Row],[Name / Club]],tblGlbn_Div1[[Name / Club]:[Points]],5,FALSE)),0,VLOOKUP(tblPointScore[[#This Row],[Name / Club]],tblGlbn_Div1[[Name / Club]:[Points]],5,FALSE))</f>
        <v>0</v>
      </c>
      <c r="F233" s="1">
        <f>IF(ISNA(VLOOKUP(tblPointScore[[#This Row],[Name / Club]],tblGlbn_Div2[[Name / Club]:[Points]],5,FALSE)),0,VLOOKUP(tblPointScore[[#This Row],[Name / Club]],tblGlbn_Div2[[Name / Club]:[Points]],5,FALSE))</f>
        <v>0</v>
      </c>
      <c r="G233" s="1">
        <f>IF(ISNA(VLOOKUP(tblPointScore[[#This Row],[Name / Club]],tblGlbn_Div1[Name / Club],1,FALSE)),IF(ISNA(VLOOKUP(tblPointScore[[#This Row],[Name / Club]],tblGlbn_Div2[Name / Club],1,FALSE)),0,3),3)</f>
        <v>0</v>
      </c>
      <c r="H233" s="1">
        <f>IF(ISNA(VLOOKUP(tblPointScore[[#This Row],[Name / Club]],tblIll_Div1[[Name / Club]:[Points]],5,FALSE)),0,VLOOKUP(tblPointScore[[#This Row],[Name / Club]],tblIll_Div1[[Name / Club]:[Points]],5,FALSE))</f>
        <v>0</v>
      </c>
      <c r="I233" s="1">
        <f>IF(ISNA(VLOOKUP(tblPointScore[[#This Row],[Name / Club]],tblIll_Div2[[Name / Club]:[Points]],5,FALSE)),0,VLOOKUP(tblPointScore[[#This Row],[Name / Club]],tblIll_Div2[[Name / Club]:[Points]],5,FALSE))</f>
        <v>0</v>
      </c>
      <c r="J233" s="1">
        <f>IF(ISNA(VLOOKUP(tblPointScore[[#This Row],[Name / Club]],tblIll_Div1[Name / Club],1,FALSE)),IF(ISNA(VLOOKUP(tblPointScore[[#This Row],[Name / Club]],tblIll_Div2[Name / Club],1,FALSE)),0,3),3)</f>
        <v>0</v>
      </c>
      <c r="K233" s="1">
        <f>IF(ISNA(VLOOKUP(tblPointScore[[#This Row],[Name / Club]],tblMac_Div1A[[Name / Club]:[Points]],5,FALSE)),0,VLOOKUP(tblPointScore[[#This Row],[Name / Club]],tblMac_Div1A[[Name / Club]:[Points]],5,FALSE))</f>
        <v>0</v>
      </c>
      <c r="L233" s="1">
        <f>IF(ISNA(VLOOKUP(tblPointScore[[#This Row],[Name / Club]],tblMac_Div1B[[Name / Club]:[Points]],5,FALSE)),0,VLOOKUP(tblPointScore[[#This Row],[Name / Club]],tblMac_Div1B[[Name / Club]:[Points]],5,FALSE))</f>
        <v>0</v>
      </c>
      <c r="M233" s="1">
        <f>IF(ISNA(VLOOKUP(tblPointScore[[#This Row],[Name / Club]],tblMac_Div2A[[Name / Club]:[Points]],5,FALSE)),0,VLOOKUP(tblPointScore[[#This Row],[Name / Club]],tblMac_Div2A[[Name / Club]:[Points]],5,FALSE))</f>
        <v>0</v>
      </c>
      <c r="N233" s="1">
        <f>IF(ISNA(VLOOKUP(tblPointScore[[#This Row],[Name / Club]],tblMac_Div2B[[Name / Club]:[Points]],5,FALSE)),0,VLOOKUP(tblPointScore[[#This Row],[Name / Club]],tblMac_Div2B[[Name / Club]:[Points]],5,FALSE))</f>
        <v>0</v>
      </c>
      <c r="O23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33" s="1">
        <f>IF(ISNA(VLOOKUP(tblPointScore[[#This Row],[Name / Club]],tblNow_Div1A[[Name / Club]:[Points]],5,FALSE)),0,VLOOKUP(tblPointScore[[#This Row],[Name / Club]],tblNow_Div1A[[Name / Club]:[Points]],5,FALSE))</f>
        <v>0</v>
      </c>
      <c r="Q233" s="1">
        <f>IF(ISNA(VLOOKUP(tblPointScore[[#This Row],[Name / Club]],tblNow_Div1B[[Name / Club]:[Points]],5,FALSE)),0,VLOOKUP(tblPointScore[[#This Row],[Name / Club]],tblNow_Div1B[[Name / Club]:[Points]],5,FALSE))</f>
        <v>0</v>
      </c>
      <c r="R233" s="1">
        <f>IF(ISNA(VLOOKUP(tblPointScore[[#This Row],[Name / Club]],tblNow_Div2A[[Name / Club]:[Points]],5,FALSE)),0,VLOOKUP(tblPointScore[[#This Row],[Name / Club]],tblNow_Div2A[[Name / Club]:[Points]],5,FALSE))</f>
        <v>0</v>
      </c>
      <c r="S233" s="1">
        <f>IF(ISNA(VLOOKUP(tblPointScore[[#This Row],[Name / Club]],tblNow_Div2B[[Name / Club]:[Points]],5,FALSE)),0,VLOOKUP(tblPointScore[[#This Row],[Name / Club]],tblNow_Div2B[[Name / Club]:[Points]],5,FALSE))</f>
        <v>0</v>
      </c>
      <c r="T23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33" s="1">
        <f>IF(ISNA(VLOOKUP(tblPointScore[[#This Row],[Name / Club]],tblSthn_Div1[[Name / Club]:[Points]],5,FALSE)),0,VLOOKUP(tblPointScore[[#This Row],[Name / Club]],tblSthn_Div1[[Name / Club]:[Points]],5,FALSE))</f>
        <v>0</v>
      </c>
      <c r="V233" s="1">
        <f>IF(ISNA(VLOOKUP(tblPointScore[[#This Row],[Name / Club]],tblSthn_Div2[[Name / Club]:[Points]],5,FALSE)),0,VLOOKUP(tblPointScore[[#This Row],[Name / Club]],tblSthn_Div2[[Name / Club]:[Points]],5,FALSE))</f>
        <v>0</v>
      </c>
      <c r="W233" s="1">
        <f>IF(ISNA(VLOOKUP(tblPointScore[[#This Row],[Name / Club]],tblSthn_Div1[Name / Club],1,FALSE)),IF(ISNA(VLOOKUP(tblPointScore[[#This Row],[Name / Club]],tblSthn_Div2[Name / Club],1,FALSE)),0,3),3)</f>
        <v>0</v>
      </c>
      <c r="X233" s="1">
        <f>SUM(tblPointScore[[#This Row],[Glbn Div 1]:[Sth H Pts]])</f>
        <v>0</v>
      </c>
      <c r="Y23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3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33" s="38" t="str">
        <f>IF(AND(tblPointScore[[#This Row],[Div 1 Pts]]&gt;0,tblPointScore[[#This Row],[Div 2 Pts]]&gt;0),"Y","N")</f>
        <v>N</v>
      </c>
      <c r="AB233" s="35" t="str">
        <f>IF(AND(tblPointScore[[#This Row],[Mac Div 1 A]]&gt;0,tblPointScore[[#This Row],[Mac Div 1 B]]&gt;0),"Y","N")</f>
        <v>N</v>
      </c>
      <c r="AC233" s="35" t="str">
        <f>IF(AND(tblPointScore[[#This Row],[Mac Div 2 A]]&gt;0,tblPointScore[[#This Row],[Mac Div 2 B]]&gt;0),"Y","N")</f>
        <v>N</v>
      </c>
      <c r="AD233" s="35" t="str">
        <f>IF(AND(tblPointScore[[#This Row],[Now Div 1 A]]&gt;0,tblPointScore[[#This Row],[Now Div 1 B]]&gt;0),"Y","N")</f>
        <v>N</v>
      </c>
      <c r="AE233" s="35" t="str">
        <f>IF(AND(tblPointScore[[#This Row],[Now Div 2 A]]&gt;0,tblPointScore[[#This Row],[Now Div 2 B]]&gt;0),"Y","N")</f>
        <v>N</v>
      </c>
      <c r="AF23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34" spans="1:32" hidden="1">
      <c r="A234" s="1">
        <f ca="1">CELL("row", A233)-1</f>
        <v>232</v>
      </c>
      <c r="B234" s="7" t="s">
        <v>549</v>
      </c>
      <c r="C234" s="7" t="s">
        <v>682</v>
      </c>
      <c r="D234" s="4" t="str">
        <f>CONCATENATE(tblPointScore[[#This Row],[Name]]," - ",tblPointScore[[#This Row],[Club]])</f>
        <v>Cummins Jamie - CCC</v>
      </c>
      <c r="E234" s="1">
        <f>IF(ISNA(VLOOKUP(tblPointScore[[#This Row],[Name / Club]],tblGlbn_Div1[[Name / Club]:[Points]],5,FALSE)),0,VLOOKUP(tblPointScore[[#This Row],[Name / Club]],tblGlbn_Div1[[Name / Club]:[Points]],5,FALSE))</f>
        <v>0</v>
      </c>
      <c r="F234" s="9">
        <f>IF(ISNA(VLOOKUP(tblPointScore[[#This Row],[Name / Club]],tblGlbn_Div2[[Name / Club]:[Points]],5,FALSE)),0,VLOOKUP(tblPointScore[[#This Row],[Name / Club]],tblGlbn_Div2[[Name / Club]:[Points]],5,FALSE))</f>
        <v>0</v>
      </c>
      <c r="G234" s="9">
        <f>IF(ISNA(VLOOKUP(tblPointScore[[#This Row],[Name / Club]],tblGlbn_Div1[Name / Club],1,FALSE)),IF(ISNA(VLOOKUP(tblPointScore[[#This Row],[Name / Club]],tblGlbn_Div2[Name / Club],1,FALSE)),0,3),3)</f>
        <v>0</v>
      </c>
      <c r="H234" s="1">
        <f>IF(ISNA(VLOOKUP(tblPointScore[[#This Row],[Name / Club]],tblIll_Div1[[Name / Club]:[Points]],5,FALSE)),0,VLOOKUP(tblPointScore[[#This Row],[Name / Club]],tblIll_Div1[[Name / Club]:[Points]],5,FALSE))</f>
        <v>0</v>
      </c>
      <c r="I234" s="1">
        <f>IF(ISNA(VLOOKUP(tblPointScore[[#This Row],[Name / Club]],tblIll_Div2[[Name / Club]:[Points]],5,FALSE)),0,VLOOKUP(tblPointScore[[#This Row],[Name / Club]],tblIll_Div2[[Name / Club]:[Points]],5,FALSE))</f>
        <v>0</v>
      </c>
      <c r="J234" s="1">
        <f>IF(ISNA(VLOOKUP(tblPointScore[[#This Row],[Name / Club]],tblIll_Div1[Name / Club],1,FALSE)),IF(ISNA(VLOOKUP(tblPointScore[[#This Row],[Name / Club]],tblIll_Div2[Name / Club],1,FALSE)),0,3),3)</f>
        <v>0</v>
      </c>
      <c r="K234" s="1">
        <f>IF(ISNA(VLOOKUP(tblPointScore[[#This Row],[Name / Club]],tblMac_Div1A[[Name / Club]:[Points]],5,FALSE)),0,VLOOKUP(tblPointScore[[#This Row],[Name / Club]],tblMac_Div1A[[Name / Club]:[Points]],5,FALSE))</f>
        <v>0</v>
      </c>
      <c r="L234" s="1">
        <f>IF(ISNA(VLOOKUP(tblPointScore[[#This Row],[Name / Club]],tblMac_Div1B[[Name / Club]:[Points]],5,FALSE)),0,VLOOKUP(tblPointScore[[#This Row],[Name / Club]],tblMac_Div1B[[Name / Club]:[Points]],5,FALSE))</f>
        <v>0</v>
      </c>
      <c r="M234" s="1">
        <f>IF(ISNA(VLOOKUP(tblPointScore[[#This Row],[Name / Club]],tblMac_Div2A[[Name / Club]:[Points]],5,FALSE)),0,VLOOKUP(tblPointScore[[#This Row],[Name / Club]],tblMac_Div2A[[Name / Club]:[Points]],5,FALSE))</f>
        <v>0</v>
      </c>
      <c r="N234" s="1">
        <f>IF(ISNA(VLOOKUP(tblPointScore[[#This Row],[Name / Club]],tblMac_Div2B[[Name / Club]:[Points]],5,FALSE)),0,VLOOKUP(tblPointScore[[#This Row],[Name / Club]],tblMac_Div2B[[Name / Club]:[Points]],5,FALSE))</f>
        <v>0</v>
      </c>
      <c r="O23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34" s="1">
        <f>IF(ISNA(VLOOKUP(tblPointScore[[#This Row],[Name / Club]],tblNow_Div1A[[Name / Club]:[Points]],5,FALSE)),0,VLOOKUP(tblPointScore[[#This Row],[Name / Club]],tblNow_Div1A[[Name / Club]:[Points]],5,FALSE))</f>
        <v>0</v>
      </c>
      <c r="Q234" s="1">
        <f>IF(ISNA(VLOOKUP(tblPointScore[[#This Row],[Name / Club]],tblNow_Div1B[[Name / Club]:[Points]],5,FALSE)),0,VLOOKUP(tblPointScore[[#This Row],[Name / Club]],tblNow_Div1B[[Name / Club]:[Points]],5,FALSE))</f>
        <v>0</v>
      </c>
      <c r="R234" s="1">
        <f>IF(ISNA(VLOOKUP(tblPointScore[[#This Row],[Name / Club]],tblNow_Div2A[[Name / Club]:[Points]],5,FALSE)),0,VLOOKUP(tblPointScore[[#This Row],[Name / Club]],tblNow_Div2A[[Name / Club]:[Points]],5,FALSE))</f>
        <v>0</v>
      </c>
      <c r="S234" s="1">
        <f>IF(ISNA(VLOOKUP(tblPointScore[[#This Row],[Name / Club]],tblNow_Div2B[[Name / Club]:[Points]],5,FALSE)),0,VLOOKUP(tblPointScore[[#This Row],[Name / Club]],tblNow_Div2B[[Name / Club]:[Points]],5,FALSE))</f>
        <v>0</v>
      </c>
      <c r="T23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34" s="1">
        <f>IF(ISNA(VLOOKUP(tblPointScore[[#This Row],[Name / Club]],tblSthn_Div1[[Name / Club]:[Points]],5,FALSE)),0,VLOOKUP(tblPointScore[[#This Row],[Name / Club]],tblSthn_Div1[[Name / Club]:[Points]],5,FALSE))</f>
        <v>0</v>
      </c>
      <c r="V234" s="1">
        <f>IF(ISNA(VLOOKUP(tblPointScore[[#This Row],[Name / Club]],tblSthn_Div2[[Name / Club]:[Points]],5,FALSE)),0,VLOOKUP(tblPointScore[[#This Row],[Name / Club]],tblSthn_Div2[[Name / Club]:[Points]],5,FALSE))</f>
        <v>0</v>
      </c>
      <c r="W234" s="1">
        <f>IF(ISNA(VLOOKUP(tblPointScore[[#This Row],[Name / Club]],tblSthn_Div1[Name / Club],1,FALSE)),IF(ISNA(VLOOKUP(tblPointScore[[#This Row],[Name / Club]],tblSthn_Div2[Name / Club],1,FALSE)),0,3),3)</f>
        <v>0</v>
      </c>
      <c r="X234" s="9">
        <f>SUM(tblPointScore[[#This Row],[Glbn Div 1]:[Sth H Pts]])</f>
        <v>0</v>
      </c>
      <c r="Y23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3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34" s="38" t="str">
        <f>IF(AND(tblPointScore[[#This Row],[Div 1 Pts]]&gt;0,tblPointScore[[#This Row],[Div 2 Pts]]&gt;0),"Y","N")</f>
        <v>N</v>
      </c>
      <c r="AB234" s="35" t="str">
        <f>IF(AND(tblPointScore[[#This Row],[Mac Div 1 A]]&gt;0,tblPointScore[[#This Row],[Mac Div 1 B]]&gt;0),"Y","N")</f>
        <v>N</v>
      </c>
      <c r="AC234" s="35" t="str">
        <f>IF(AND(tblPointScore[[#This Row],[Mac Div 2 A]]&gt;0,tblPointScore[[#This Row],[Mac Div 2 B]]&gt;0),"Y","N")</f>
        <v>N</v>
      </c>
      <c r="AD234" s="35" t="str">
        <f>IF(AND(tblPointScore[[#This Row],[Now Div 1 A]]&gt;0,tblPointScore[[#This Row],[Now Div 1 B]]&gt;0),"Y","N")</f>
        <v>N</v>
      </c>
      <c r="AE234" s="35" t="str">
        <f>IF(AND(tblPointScore[[#This Row],[Now Div 2 A]]&gt;0,tblPointScore[[#This Row],[Now Div 2 B]]&gt;0),"Y","N")</f>
        <v>N</v>
      </c>
      <c r="AF23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35" spans="1:32" hidden="1">
      <c r="A235" s="1">
        <f ca="1">CELL("row", A234)-1</f>
        <v>233</v>
      </c>
      <c r="B235" s="7" t="s">
        <v>148</v>
      </c>
      <c r="C235" s="7" t="s">
        <v>684</v>
      </c>
      <c r="D235" s="4" t="str">
        <f>CONCATENATE(tblPointScore[[#This Row],[Name]]," - ",tblPointScore[[#This Row],[Club]])</f>
        <v>Cunningham Mitchell - NVC</v>
      </c>
      <c r="E235" s="1">
        <f>IF(ISNA(VLOOKUP(tblPointScore[[#This Row],[Name / Club]],tblGlbn_Div1[[Name / Club]:[Points]],5,FALSE)),0,VLOOKUP(tblPointScore[[#This Row],[Name / Club]],tblGlbn_Div1[[Name / Club]:[Points]],5,FALSE))</f>
        <v>0</v>
      </c>
      <c r="F235" s="1">
        <f>IF(ISNA(VLOOKUP(tblPointScore[[#This Row],[Name / Club]],tblGlbn_Div2[[Name / Club]:[Points]],5,FALSE)),0,VLOOKUP(tblPointScore[[#This Row],[Name / Club]],tblGlbn_Div2[[Name / Club]:[Points]],5,FALSE))</f>
        <v>0</v>
      </c>
      <c r="G235" s="1">
        <f>IF(ISNA(VLOOKUP(tblPointScore[[#This Row],[Name / Club]],tblGlbn_Div1[Name / Club],1,FALSE)),IF(ISNA(VLOOKUP(tblPointScore[[#This Row],[Name / Club]],tblGlbn_Div2[Name / Club],1,FALSE)),0,3),3)</f>
        <v>0</v>
      </c>
      <c r="H235" s="1">
        <f>IF(ISNA(VLOOKUP(tblPointScore[[#This Row],[Name / Club]],tblIll_Div1[[Name / Club]:[Points]],5,FALSE)),0,VLOOKUP(tblPointScore[[#This Row],[Name / Club]],tblIll_Div1[[Name / Club]:[Points]],5,FALSE))</f>
        <v>0</v>
      </c>
      <c r="I235" s="1">
        <f>IF(ISNA(VLOOKUP(tblPointScore[[#This Row],[Name / Club]],tblIll_Div2[[Name / Club]:[Points]],5,FALSE)),0,VLOOKUP(tblPointScore[[#This Row],[Name / Club]],tblIll_Div2[[Name / Club]:[Points]],5,FALSE))</f>
        <v>0</v>
      </c>
      <c r="J235" s="1">
        <f>IF(ISNA(VLOOKUP(tblPointScore[[#This Row],[Name / Club]],tblIll_Div1[Name / Club],1,FALSE)),IF(ISNA(VLOOKUP(tblPointScore[[#This Row],[Name / Club]],tblIll_Div2[Name / Club],1,FALSE)),0,3),3)</f>
        <v>0</v>
      </c>
      <c r="K235" s="1">
        <f>IF(ISNA(VLOOKUP(tblPointScore[[#This Row],[Name / Club]],tblMac_Div1A[[Name / Club]:[Points]],5,FALSE)),0,VLOOKUP(tblPointScore[[#This Row],[Name / Club]],tblMac_Div1A[[Name / Club]:[Points]],5,FALSE))</f>
        <v>0</v>
      </c>
      <c r="L235" s="1">
        <f>IF(ISNA(VLOOKUP(tblPointScore[[#This Row],[Name / Club]],tblMac_Div1B[[Name / Club]:[Points]],5,FALSE)),0,VLOOKUP(tblPointScore[[#This Row],[Name / Club]],tblMac_Div1B[[Name / Club]:[Points]],5,FALSE))</f>
        <v>0</v>
      </c>
      <c r="M235" s="1">
        <f>IF(ISNA(VLOOKUP(tblPointScore[[#This Row],[Name / Club]],tblMac_Div2A[[Name / Club]:[Points]],5,FALSE)),0,VLOOKUP(tblPointScore[[#This Row],[Name / Club]],tblMac_Div2A[[Name / Club]:[Points]],5,FALSE))</f>
        <v>0</v>
      </c>
      <c r="N235" s="1">
        <f>IF(ISNA(VLOOKUP(tblPointScore[[#This Row],[Name / Club]],tblMac_Div2B[[Name / Club]:[Points]],5,FALSE)),0,VLOOKUP(tblPointScore[[#This Row],[Name / Club]],tblMac_Div2B[[Name / Club]:[Points]],5,FALSE))</f>
        <v>0</v>
      </c>
      <c r="O23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35" s="1">
        <f>IF(ISNA(VLOOKUP(tblPointScore[[#This Row],[Name / Club]],tblNow_Div1A[[Name / Club]:[Points]],5,FALSE)),0,VLOOKUP(tblPointScore[[#This Row],[Name / Club]],tblNow_Div1A[[Name / Club]:[Points]],5,FALSE))</f>
        <v>0</v>
      </c>
      <c r="Q235" s="1">
        <f>IF(ISNA(VLOOKUP(tblPointScore[[#This Row],[Name / Club]],tblNow_Div1B[[Name / Club]:[Points]],5,FALSE)),0,VLOOKUP(tblPointScore[[#This Row],[Name / Club]],tblNow_Div1B[[Name / Club]:[Points]],5,FALSE))</f>
        <v>0</v>
      </c>
      <c r="R235" s="1">
        <f>IF(ISNA(VLOOKUP(tblPointScore[[#This Row],[Name / Club]],tblNow_Div2A[[Name / Club]:[Points]],5,FALSE)),0,VLOOKUP(tblPointScore[[#This Row],[Name / Club]],tblNow_Div2A[[Name / Club]:[Points]],5,FALSE))</f>
        <v>0</v>
      </c>
      <c r="S235" s="1">
        <f>IF(ISNA(VLOOKUP(tblPointScore[[#This Row],[Name / Club]],tblNow_Div2B[[Name / Club]:[Points]],5,FALSE)),0,VLOOKUP(tblPointScore[[#This Row],[Name / Club]],tblNow_Div2B[[Name / Club]:[Points]],5,FALSE))</f>
        <v>0</v>
      </c>
      <c r="T23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35" s="1">
        <f>IF(ISNA(VLOOKUP(tblPointScore[[#This Row],[Name / Club]],tblSthn_Div1[[Name / Club]:[Points]],5,FALSE)),0,VLOOKUP(tblPointScore[[#This Row],[Name / Club]],tblSthn_Div1[[Name / Club]:[Points]],5,FALSE))</f>
        <v>0</v>
      </c>
      <c r="V235" s="1">
        <f>IF(ISNA(VLOOKUP(tblPointScore[[#This Row],[Name / Club]],tblSthn_Div2[[Name / Club]:[Points]],5,FALSE)),0,VLOOKUP(tblPointScore[[#This Row],[Name / Club]],tblSthn_Div2[[Name / Club]:[Points]],5,FALSE))</f>
        <v>0</v>
      </c>
      <c r="W235" s="1">
        <f>IF(ISNA(VLOOKUP(tblPointScore[[#This Row],[Name / Club]],tblSthn_Div1[Name / Club],1,FALSE)),IF(ISNA(VLOOKUP(tblPointScore[[#This Row],[Name / Club]],tblSthn_Div2[Name / Club],1,FALSE)),0,3),3)</f>
        <v>0</v>
      </c>
      <c r="X235" s="1">
        <f>SUM(tblPointScore[[#This Row],[Glbn Div 1]:[Sth H Pts]])</f>
        <v>0</v>
      </c>
      <c r="Y23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3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35" s="38" t="str">
        <f>IF(AND(tblPointScore[[#This Row],[Div 1 Pts]]&gt;0,tblPointScore[[#This Row],[Div 2 Pts]]&gt;0),"Y","N")</f>
        <v>N</v>
      </c>
      <c r="AB235" s="35" t="str">
        <f>IF(AND(tblPointScore[[#This Row],[Mac Div 1 A]]&gt;0,tblPointScore[[#This Row],[Mac Div 1 B]]&gt;0),"Y","N")</f>
        <v>N</v>
      </c>
      <c r="AC235" s="35" t="str">
        <f>IF(AND(tblPointScore[[#This Row],[Mac Div 2 A]]&gt;0,tblPointScore[[#This Row],[Mac Div 2 B]]&gt;0),"Y","N")</f>
        <v>N</v>
      </c>
      <c r="AD235" s="35" t="str">
        <f>IF(AND(tblPointScore[[#This Row],[Now Div 1 A]]&gt;0,tblPointScore[[#This Row],[Now Div 1 B]]&gt;0),"Y","N")</f>
        <v>N</v>
      </c>
      <c r="AE235" s="35" t="str">
        <f>IF(AND(tblPointScore[[#This Row],[Now Div 2 A]]&gt;0,tblPointScore[[#This Row],[Now Div 2 B]]&gt;0),"Y","N")</f>
        <v>N</v>
      </c>
      <c r="AF23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36" spans="1:32" hidden="1">
      <c r="A236" s="1">
        <f ca="1">CELL("row", A235)-1</f>
        <v>234</v>
      </c>
      <c r="B236" s="7" t="s">
        <v>149</v>
      </c>
      <c r="C236" s="7" t="s">
        <v>684</v>
      </c>
      <c r="D236" s="4" t="str">
        <f>CONCATENATE(tblPointScore[[#This Row],[Name]]," - ",tblPointScore[[#This Row],[Club]])</f>
        <v>Cunningham Tarni - NVC</v>
      </c>
      <c r="E236" s="1">
        <f>IF(ISNA(VLOOKUP(tblPointScore[[#This Row],[Name / Club]],tblGlbn_Div1[[Name / Club]:[Points]],5,FALSE)),0,VLOOKUP(tblPointScore[[#This Row],[Name / Club]],tblGlbn_Div1[[Name / Club]:[Points]],5,FALSE))</f>
        <v>0</v>
      </c>
      <c r="F236" s="1">
        <f>IF(ISNA(VLOOKUP(tblPointScore[[#This Row],[Name / Club]],tblGlbn_Div2[[Name / Club]:[Points]],5,FALSE)),0,VLOOKUP(tblPointScore[[#This Row],[Name / Club]],tblGlbn_Div2[[Name / Club]:[Points]],5,FALSE))</f>
        <v>0</v>
      </c>
      <c r="G236" s="1">
        <f>IF(ISNA(VLOOKUP(tblPointScore[[#This Row],[Name / Club]],tblGlbn_Div1[Name / Club],1,FALSE)),IF(ISNA(VLOOKUP(tblPointScore[[#This Row],[Name / Club]],tblGlbn_Div2[Name / Club],1,FALSE)),0,3),3)</f>
        <v>0</v>
      </c>
      <c r="H236" s="1">
        <f>IF(ISNA(VLOOKUP(tblPointScore[[#This Row],[Name / Club]],tblIll_Div1[[Name / Club]:[Points]],5,FALSE)),0,VLOOKUP(tblPointScore[[#This Row],[Name / Club]],tblIll_Div1[[Name / Club]:[Points]],5,FALSE))</f>
        <v>0</v>
      </c>
      <c r="I236" s="1">
        <f>IF(ISNA(VLOOKUP(tblPointScore[[#This Row],[Name / Club]],tblIll_Div2[[Name / Club]:[Points]],5,FALSE)),0,VLOOKUP(tblPointScore[[#This Row],[Name / Club]],tblIll_Div2[[Name / Club]:[Points]],5,FALSE))</f>
        <v>0</v>
      </c>
      <c r="J236" s="1">
        <f>IF(ISNA(VLOOKUP(tblPointScore[[#This Row],[Name / Club]],tblIll_Div1[Name / Club],1,FALSE)),IF(ISNA(VLOOKUP(tblPointScore[[#This Row],[Name / Club]],tblIll_Div2[Name / Club],1,FALSE)),0,3),3)</f>
        <v>0</v>
      </c>
      <c r="K236" s="1">
        <f>IF(ISNA(VLOOKUP(tblPointScore[[#This Row],[Name / Club]],tblMac_Div1A[[Name / Club]:[Points]],5,FALSE)),0,VLOOKUP(tblPointScore[[#This Row],[Name / Club]],tblMac_Div1A[[Name / Club]:[Points]],5,FALSE))</f>
        <v>0</v>
      </c>
      <c r="L236" s="1">
        <f>IF(ISNA(VLOOKUP(tblPointScore[[#This Row],[Name / Club]],tblMac_Div1B[[Name / Club]:[Points]],5,FALSE)),0,VLOOKUP(tblPointScore[[#This Row],[Name / Club]],tblMac_Div1B[[Name / Club]:[Points]],5,FALSE))</f>
        <v>0</v>
      </c>
      <c r="M236" s="1">
        <f>IF(ISNA(VLOOKUP(tblPointScore[[#This Row],[Name / Club]],tblMac_Div2A[[Name / Club]:[Points]],5,FALSE)),0,VLOOKUP(tblPointScore[[#This Row],[Name / Club]],tblMac_Div2A[[Name / Club]:[Points]],5,FALSE))</f>
        <v>0</v>
      </c>
      <c r="N236" s="1">
        <f>IF(ISNA(VLOOKUP(tblPointScore[[#This Row],[Name / Club]],tblMac_Div2B[[Name / Club]:[Points]],5,FALSE)),0,VLOOKUP(tblPointScore[[#This Row],[Name / Club]],tblMac_Div2B[[Name / Club]:[Points]],5,FALSE))</f>
        <v>0</v>
      </c>
      <c r="O23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36" s="1">
        <f>IF(ISNA(VLOOKUP(tblPointScore[[#This Row],[Name / Club]],tblNow_Div1A[[Name / Club]:[Points]],5,FALSE)),0,VLOOKUP(tblPointScore[[#This Row],[Name / Club]],tblNow_Div1A[[Name / Club]:[Points]],5,FALSE))</f>
        <v>0</v>
      </c>
      <c r="Q236" s="1">
        <f>IF(ISNA(VLOOKUP(tblPointScore[[#This Row],[Name / Club]],tblNow_Div1B[[Name / Club]:[Points]],5,FALSE)),0,VLOOKUP(tblPointScore[[#This Row],[Name / Club]],tblNow_Div1B[[Name / Club]:[Points]],5,FALSE))</f>
        <v>0</v>
      </c>
      <c r="R236" s="1">
        <f>IF(ISNA(VLOOKUP(tblPointScore[[#This Row],[Name / Club]],tblNow_Div2A[[Name / Club]:[Points]],5,FALSE)),0,VLOOKUP(tblPointScore[[#This Row],[Name / Club]],tblNow_Div2A[[Name / Club]:[Points]],5,FALSE))</f>
        <v>0</v>
      </c>
      <c r="S236" s="1">
        <f>IF(ISNA(VLOOKUP(tblPointScore[[#This Row],[Name / Club]],tblNow_Div2B[[Name / Club]:[Points]],5,FALSE)),0,VLOOKUP(tblPointScore[[#This Row],[Name / Club]],tblNow_Div2B[[Name / Club]:[Points]],5,FALSE))</f>
        <v>0</v>
      </c>
      <c r="T23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36" s="1">
        <f>IF(ISNA(VLOOKUP(tblPointScore[[#This Row],[Name / Club]],tblSthn_Div1[[Name / Club]:[Points]],5,FALSE)),0,VLOOKUP(tblPointScore[[#This Row],[Name / Club]],tblSthn_Div1[[Name / Club]:[Points]],5,FALSE))</f>
        <v>0</v>
      </c>
      <c r="V236" s="1">
        <f>IF(ISNA(VLOOKUP(tblPointScore[[#This Row],[Name / Club]],tblSthn_Div2[[Name / Club]:[Points]],5,FALSE)),0,VLOOKUP(tblPointScore[[#This Row],[Name / Club]],tblSthn_Div2[[Name / Club]:[Points]],5,FALSE))</f>
        <v>0</v>
      </c>
      <c r="W236" s="1">
        <f>IF(ISNA(VLOOKUP(tblPointScore[[#This Row],[Name / Club]],tblSthn_Div1[Name / Club],1,FALSE)),IF(ISNA(VLOOKUP(tblPointScore[[#This Row],[Name / Club]],tblSthn_Div2[Name / Club],1,FALSE)),0,3),3)</f>
        <v>0</v>
      </c>
      <c r="X236" s="1">
        <f>SUM(tblPointScore[[#This Row],[Glbn Div 1]:[Sth H Pts]])</f>
        <v>0</v>
      </c>
      <c r="Y23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3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36" s="38" t="str">
        <f>IF(AND(tblPointScore[[#This Row],[Div 1 Pts]]&gt;0,tblPointScore[[#This Row],[Div 2 Pts]]&gt;0),"Y","N")</f>
        <v>N</v>
      </c>
      <c r="AB236" s="35" t="str">
        <f>IF(AND(tblPointScore[[#This Row],[Mac Div 1 A]]&gt;0,tblPointScore[[#This Row],[Mac Div 1 B]]&gt;0),"Y","N")</f>
        <v>N</v>
      </c>
      <c r="AC236" s="35" t="str">
        <f>IF(AND(tblPointScore[[#This Row],[Mac Div 2 A]]&gt;0,tblPointScore[[#This Row],[Mac Div 2 B]]&gt;0),"Y","N")</f>
        <v>N</v>
      </c>
      <c r="AD236" s="35" t="str">
        <f>IF(AND(tblPointScore[[#This Row],[Now Div 1 A]]&gt;0,tblPointScore[[#This Row],[Now Div 1 B]]&gt;0),"Y","N")</f>
        <v>N</v>
      </c>
      <c r="AE236" s="35" t="str">
        <f>IF(AND(tblPointScore[[#This Row],[Now Div 2 A]]&gt;0,tblPointScore[[#This Row],[Now Div 2 B]]&gt;0),"Y","N")</f>
        <v>N</v>
      </c>
      <c r="AF23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37" spans="1:32" hidden="1">
      <c r="A237" s="1">
        <f ca="1">CELL("row", A236)-1</f>
        <v>235</v>
      </c>
      <c r="B237" s="7" t="s">
        <v>150</v>
      </c>
      <c r="C237" s="7" t="s">
        <v>683</v>
      </c>
      <c r="D237" s="4" t="str">
        <f>CONCATENATE(tblPointScore[[#This Row],[Name]]," - ",tblPointScore[[#This Row],[Club]])</f>
        <v>Daley Rob - SHCC</v>
      </c>
      <c r="E237" s="1">
        <f>IF(ISNA(VLOOKUP(tblPointScore[[#This Row],[Name / Club]],tblGlbn_Div1[[Name / Club]:[Points]],5,FALSE)),0,VLOOKUP(tblPointScore[[#This Row],[Name / Club]],tblGlbn_Div1[[Name / Club]:[Points]],5,FALSE))</f>
        <v>0</v>
      </c>
      <c r="F237" s="1">
        <f>IF(ISNA(VLOOKUP(tblPointScore[[#This Row],[Name / Club]],tblGlbn_Div2[[Name / Club]:[Points]],5,FALSE)),0,VLOOKUP(tblPointScore[[#This Row],[Name / Club]],tblGlbn_Div2[[Name / Club]:[Points]],5,FALSE))</f>
        <v>0</v>
      </c>
      <c r="G237" s="1">
        <f>IF(ISNA(VLOOKUP(tblPointScore[[#This Row],[Name / Club]],tblGlbn_Div1[Name / Club],1,FALSE)),IF(ISNA(VLOOKUP(tblPointScore[[#This Row],[Name / Club]],tblGlbn_Div2[Name / Club],1,FALSE)),0,3),3)</f>
        <v>0</v>
      </c>
      <c r="H237" s="1">
        <f>IF(ISNA(VLOOKUP(tblPointScore[[#This Row],[Name / Club]],tblIll_Div1[[Name / Club]:[Points]],5,FALSE)),0,VLOOKUP(tblPointScore[[#This Row],[Name / Club]],tblIll_Div1[[Name / Club]:[Points]],5,FALSE))</f>
        <v>0</v>
      </c>
      <c r="I237" s="1">
        <f>IF(ISNA(VLOOKUP(tblPointScore[[#This Row],[Name / Club]],tblIll_Div2[[Name / Club]:[Points]],5,FALSE)),0,VLOOKUP(tblPointScore[[#This Row],[Name / Club]],tblIll_Div2[[Name / Club]:[Points]],5,FALSE))</f>
        <v>0</v>
      </c>
      <c r="J237" s="1">
        <f>IF(ISNA(VLOOKUP(tblPointScore[[#This Row],[Name / Club]],tblIll_Div1[Name / Club],1,FALSE)),IF(ISNA(VLOOKUP(tblPointScore[[#This Row],[Name / Club]],tblIll_Div2[Name / Club],1,FALSE)),0,3),3)</f>
        <v>0</v>
      </c>
      <c r="K237" s="1">
        <f>IF(ISNA(VLOOKUP(tblPointScore[[#This Row],[Name / Club]],tblMac_Div1A[[Name / Club]:[Points]],5,FALSE)),0,VLOOKUP(tblPointScore[[#This Row],[Name / Club]],tblMac_Div1A[[Name / Club]:[Points]],5,FALSE))</f>
        <v>0</v>
      </c>
      <c r="L237" s="1">
        <f>IF(ISNA(VLOOKUP(tblPointScore[[#This Row],[Name / Club]],tblMac_Div1B[[Name / Club]:[Points]],5,FALSE)),0,VLOOKUP(tblPointScore[[#This Row],[Name / Club]],tblMac_Div1B[[Name / Club]:[Points]],5,FALSE))</f>
        <v>0</v>
      </c>
      <c r="M237" s="1">
        <f>IF(ISNA(VLOOKUP(tblPointScore[[#This Row],[Name / Club]],tblMac_Div2A[[Name / Club]:[Points]],5,FALSE)),0,VLOOKUP(tblPointScore[[#This Row],[Name / Club]],tblMac_Div2A[[Name / Club]:[Points]],5,FALSE))</f>
        <v>0</v>
      </c>
      <c r="N237" s="1">
        <f>IF(ISNA(VLOOKUP(tblPointScore[[#This Row],[Name / Club]],tblMac_Div2B[[Name / Club]:[Points]],5,FALSE)),0,VLOOKUP(tblPointScore[[#This Row],[Name / Club]],tblMac_Div2B[[Name / Club]:[Points]],5,FALSE))</f>
        <v>0</v>
      </c>
      <c r="O23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37" s="1">
        <f>IF(ISNA(VLOOKUP(tblPointScore[[#This Row],[Name / Club]],tblNow_Div1A[[Name / Club]:[Points]],5,FALSE)),0,VLOOKUP(tblPointScore[[#This Row],[Name / Club]],tblNow_Div1A[[Name / Club]:[Points]],5,FALSE))</f>
        <v>0</v>
      </c>
      <c r="Q237" s="1">
        <f>IF(ISNA(VLOOKUP(tblPointScore[[#This Row],[Name / Club]],tblNow_Div1B[[Name / Club]:[Points]],5,FALSE)),0,VLOOKUP(tblPointScore[[#This Row],[Name / Club]],tblNow_Div1B[[Name / Club]:[Points]],5,FALSE))</f>
        <v>0</v>
      </c>
      <c r="R237" s="1">
        <f>IF(ISNA(VLOOKUP(tblPointScore[[#This Row],[Name / Club]],tblNow_Div2A[[Name / Club]:[Points]],5,FALSE)),0,VLOOKUP(tblPointScore[[#This Row],[Name / Club]],tblNow_Div2A[[Name / Club]:[Points]],5,FALSE))</f>
        <v>0</v>
      </c>
      <c r="S237" s="1">
        <f>IF(ISNA(VLOOKUP(tblPointScore[[#This Row],[Name / Club]],tblNow_Div2B[[Name / Club]:[Points]],5,FALSE)),0,VLOOKUP(tblPointScore[[#This Row],[Name / Club]],tblNow_Div2B[[Name / Club]:[Points]],5,FALSE))</f>
        <v>0</v>
      </c>
      <c r="T23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37" s="1">
        <f>IF(ISNA(VLOOKUP(tblPointScore[[#This Row],[Name / Club]],tblSthn_Div1[[Name / Club]:[Points]],5,FALSE)),0,VLOOKUP(tblPointScore[[#This Row],[Name / Club]],tblSthn_Div1[[Name / Club]:[Points]],5,FALSE))</f>
        <v>0</v>
      </c>
      <c r="V237" s="1">
        <f>IF(ISNA(VLOOKUP(tblPointScore[[#This Row],[Name / Club]],tblSthn_Div2[[Name / Club]:[Points]],5,FALSE)),0,VLOOKUP(tblPointScore[[#This Row],[Name / Club]],tblSthn_Div2[[Name / Club]:[Points]],5,FALSE))</f>
        <v>0</v>
      </c>
      <c r="W237" s="1">
        <f>IF(ISNA(VLOOKUP(tblPointScore[[#This Row],[Name / Club]],tblSthn_Div1[Name / Club],1,FALSE)),IF(ISNA(VLOOKUP(tblPointScore[[#This Row],[Name / Club]],tblSthn_Div2[Name / Club],1,FALSE)),0,3),3)</f>
        <v>0</v>
      </c>
      <c r="X237" s="1">
        <f>SUM(tblPointScore[[#This Row],[Glbn Div 1]:[Sth H Pts]])</f>
        <v>0</v>
      </c>
      <c r="Y23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3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37" s="38" t="str">
        <f>IF(AND(tblPointScore[[#This Row],[Div 1 Pts]]&gt;0,tblPointScore[[#This Row],[Div 2 Pts]]&gt;0),"Y","N")</f>
        <v>N</v>
      </c>
      <c r="AB237" s="35" t="str">
        <f>IF(AND(tblPointScore[[#This Row],[Mac Div 1 A]]&gt;0,tblPointScore[[#This Row],[Mac Div 1 B]]&gt;0),"Y","N")</f>
        <v>N</v>
      </c>
      <c r="AC237" s="35" t="str">
        <f>IF(AND(tblPointScore[[#This Row],[Mac Div 2 A]]&gt;0,tblPointScore[[#This Row],[Mac Div 2 B]]&gt;0),"Y","N")</f>
        <v>N</v>
      </c>
      <c r="AD237" s="35" t="str">
        <f>IF(AND(tblPointScore[[#This Row],[Now Div 1 A]]&gt;0,tblPointScore[[#This Row],[Now Div 1 B]]&gt;0),"Y","N")</f>
        <v>N</v>
      </c>
      <c r="AE237" s="35" t="str">
        <f>IF(AND(tblPointScore[[#This Row],[Now Div 2 A]]&gt;0,tblPointScore[[#This Row],[Now Div 2 B]]&gt;0),"Y","N")</f>
        <v>N</v>
      </c>
      <c r="AF23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38" spans="1:32" hidden="1">
      <c r="A238" s="1">
        <f ca="1">CELL("row", A237)-1</f>
        <v>236</v>
      </c>
      <c r="B238" s="7" t="s">
        <v>151</v>
      </c>
      <c r="C238" s="7" t="s">
        <v>684</v>
      </c>
      <c r="D238" s="4" t="str">
        <f>CONCATENATE(tblPointScore[[#This Row],[Name]]," - ",tblPointScore[[#This Row],[Club]])</f>
        <v>Daley Steve - NVC</v>
      </c>
      <c r="E238" s="1">
        <f>IF(ISNA(VLOOKUP(tblPointScore[[#This Row],[Name / Club]],tblGlbn_Div1[[Name / Club]:[Points]],5,FALSE)),0,VLOOKUP(tblPointScore[[#This Row],[Name / Club]],tblGlbn_Div1[[Name / Club]:[Points]],5,FALSE))</f>
        <v>0</v>
      </c>
      <c r="F238" s="1">
        <f>IF(ISNA(VLOOKUP(tblPointScore[[#This Row],[Name / Club]],tblGlbn_Div2[[Name / Club]:[Points]],5,FALSE)),0,VLOOKUP(tblPointScore[[#This Row],[Name / Club]],tblGlbn_Div2[[Name / Club]:[Points]],5,FALSE))</f>
        <v>0</v>
      </c>
      <c r="G238" s="1">
        <f>IF(ISNA(VLOOKUP(tblPointScore[[#This Row],[Name / Club]],tblGlbn_Div1[Name / Club],1,FALSE)),IF(ISNA(VLOOKUP(tblPointScore[[#This Row],[Name / Club]],tblGlbn_Div2[Name / Club],1,FALSE)),0,3),3)</f>
        <v>0</v>
      </c>
      <c r="H238" s="1">
        <f>IF(ISNA(VLOOKUP(tblPointScore[[#This Row],[Name / Club]],tblIll_Div1[[Name / Club]:[Points]],5,FALSE)),0,VLOOKUP(tblPointScore[[#This Row],[Name / Club]],tblIll_Div1[[Name / Club]:[Points]],5,FALSE))</f>
        <v>0</v>
      </c>
      <c r="I238" s="1">
        <f>IF(ISNA(VLOOKUP(tblPointScore[[#This Row],[Name / Club]],tblIll_Div2[[Name / Club]:[Points]],5,FALSE)),0,VLOOKUP(tblPointScore[[#This Row],[Name / Club]],tblIll_Div2[[Name / Club]:[Points]],5,FALSE))</f>
        <v>0</v>
      </c>
      <c r="J238" s="1">
        <f>IF(ISNA(VLOOKUP(tblPointScore[[#This Row],[Name / Club]],tblIll_Div1[Name / Club],1,FALSE)),IF(ISNA(VLOOKUP(tblPointScore[[#This Row],[Name / Club]],tblIll_Div2[Name / Club],1,FALSE)),0,3),3)</f>
        <v>0</v>
      </c>
      <c r="K238" s="1">
        <f>IF(ISNA(VLOOKUP(tblPointScore[[#This Row],[Name / Club]],tblMac_Div1A[[Name / Club]:[Points]],5,FALSE)),0,VLOOKUP(tblPointScore[[#This Row],[Name / Club]],tblMac_Div1A[[Name / Club]:[Points]],5,FALSE))</f>
        <v>0</v>
      </c>
      <c r="L238" s="1">
        <f>IF(ISNA(VLOOKUP(tblPointScore[[#This Row],[Name / Club]],tblMac_Div1B[[Name / Club]:[Points]],5,FALSE)),0,VLOOKUP(tblPointScore[[#This Row],[Name / Club]],tblMac_Div1B[[Name / Club]:[Points]],5,FALSE))</f>
        <v>0</v>
      </c>
      <c r="M238" s="1">
        <f>IF(ISNA(VLOOKUP(tblPointScore[[#This Row],[Name / Club]],tblMac_Div2A[[Name / Club]:[Points]],5,FALSE)),0,VLOOKUP(tblPointScore[[#This Row],[Name / Club]],tblMac_Div2A[[Name / Club]:[Points]],5,FALSE))</f>
        <v>0</v>
      </c>
      <c r="N238" s="1">
        <f>IF(ISNA(VLOOKUP(tblPointScore[[#This Row],[Name / Club]],tblMac_Div2B[[Name / Club]:[Points]],5,FALSE)),0,VLOOKUP(tblPointScore[[#This Row],[Name / Club]],tblMac_Div2B[[Name / Club]:[Points]],5,FALSE))</f>
        <v>0</v>
      </c>
      <c r="O23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38" s="1">
        <f>IF(ISNA(VLOOKUP(tblPointScore[[#This Row],[Name / Club]],tblNow_Div1A[[Name / Club]:[Points]],5,FALSE)),0,VLOOKUP(tblPointScore[[#This Row],[Name / Club]],tblNow_Div1A[[Name / Club]:[Points]],5,FALSE))</f>
        <v>0</v>
      </c>
      <c r="Q238" s="1">
        <f>IF(ISNA(VLOOKUP(tblPointScore[[#This Row],[Name / Club]],tblNow_Div1B[[Name / Club]:[Points]],5,FALSE)),0,VLOOKUP(tblPointScore[[#This Row],[Name / Club]],tblNow_Div1B[[Name / Club]:[Points]],5,FALSE))</f>
        <v>0</v>
      </c>
      <c r="R238" s="1">
        <f>IF(ISNA(VLOOKUP(tblPointScore[[#This Row],[Name / Club]],tblNow_Div2A[[Name / Club]:[Points]],5,FALSE)),0,VLOOKUP(tblPointScore[[#This Row],[Name / Club]],tblNow_Div2A[[Name / Club]:[Points]],5,FALSE))</f>
        <v>0</v>
      </c>
      <c r="S238" s="1">
        <f>IF(ISNA(VLOOKUP(tblPointScore[[#This Row],[Name / Club]],tblNow_Div2B[[Name / Club]:[Points]],5,FALSE)),0,VLOOKUP(tblPointScore[[#This Row],[Name / Club]],tblNow_Div2B[[Name / Club]:[Points]],5,FALSE))</f>
        <v>0</v>
      </c>
      <c r="T23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38" s="1">
        <f>IF(ISNA(VLOOKUP(tblPointScore[[#This Row],[Name / Club]],tblSthn_Div1[[Name / Club]:[Points]],5,FALSE)),0,VLOOKUP(tblPointScore[[#This Row],[Name / Club]],tblSthn_Div1[[Name / Club]:[Points]],5,FALSE))</f>
        <v>0</v>
      </c>
      <c r="V238" s="1">
        <f>IF(ISNA(VLOOKUP(tblPointScore[[#This Row],[Name / Club]],tblSthn_Div2[[Name / Club]:[Points]],5,FALSE)),0,VLOOKUP(tblPointScore[[#This Row],[Name / Club]],tblSthn_Div2[[Name / Club]:[Points]],5,FALSE))</f>
        <v>0</v>
      </c>
      <c r="W238" s="1">
        <f>IF(ISNA(VLOOKUP(tblPointScore[[#This Row],[Name / Club]],tblSthn_Div1[Name / Club],1,FALSE)),IF(ISNA(VLOOKUP(tblPointScore[[#This Row],[Name / Club]],tblSthn_Div2[Name / Club],1,FALSE)),0,3),3)</f>
        <v>0</v>
      </c>
      <c r="X238" s="1">
        <f>SUM(tblPointScore[[#This Row],[Glbn Div 1]:[Sth H Pts]])</f>
        <v>0</v>
      </c>
      <c r="Y23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3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38" s="38" t="str">
        <f>IF(AND(tblPointScore[[#This Row],[Div 1 Pts]]&gt;0,tblPointScore[[#This Row],[Div 2 Pts]]&gt;0),"Y","N")</f>
        <v>N</v>
      </c>
      <c r="AB238" s="35" t="str">
        <f>IF(AND(tblPointScore[[#This Row],[Mac Div 1 A]]&gt;0,tblPointScore[[#This Row],[Mac Div 1 B]]&gt;0),"Y","N")</f>
        <v>N</v>
      </c>
      <c r="AC238" s="35" t="str">
        <f>IF(AND(tblPointScore[[#This Row],[Mac Div 2 A]]&gt;0,tblPointScore[[#This Row],[Mac Div 2 B]]&gt;0),"Y","N")</f>
        <v>N</v>
      </c>
      <c r="AD238" s="35" t="str">
        <f>IF(AND(tblPointScore[[#This Row],[Now Div 1 A]]&gt;0,tblPointScore[[#This Row],[Now Div 1 B]]&gt;0),"Y","N")</f>
        <v>N</v>
      </c>
      <c r="AE238" s="35" t="str">
        <f>IF(AND(tblPointScore[[#This Row],[Now Div 2 A]]&gt;0,tblPointScore[[#This Row],[Now Div 2 B]]&gt;0),"Y","N")</f>
        <v>N</v>
      </c>
      <c r="AF23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39" spans="1:32" hidden="1">
      <c r="A239" s="1">
        <f ca="1">CELL("row", A238)-1</f>
        <v>237</v>
      </c>
      <c r="B239" s="7" t="s">
        <v>430</v>
      </c>
      <c r="C239" s="7" t="s">
        <v>685</v>
      </c>
      <c r="D239" s="4" t="str">
        <f>CONCATENATE(tblPointScore[[#This Row],[Name]]," - ",tblPointScore[[#This Row],[Club]])</f>
        <v>Danzo John - ICC</v>
      </c>
      <c r="E239" s="1">
        <f>IF(ISNA(VLOOKUP(tblPointScore[[#This Row],[Name / Club]],tblGlbn_Div1[[Name / Club]:[Points]],5,FALSE)),0,VLOOKUP(tblPointScore[[#This Row],[Name / Club]],tblGlbn_Div1[[Name / Club]:[Points]],5,FALSE))</f>
        <v>0</v>
      </c>
      <c r="F239" s="9">
        <f>IF(ISNA(VLOOKUP(tblPointScore[[#This Row],[Name / Club]],tblGlbn_Div2[[Name / Club]:[Points]],5,FALSE)),0,VLOOKUP(tblPointScore[[#This Row],[Name / Club]],tblGlbn_Div2[[Name / Club]:[Points]],5,FALSE))</f>
        <v>0</v>
      </c>
      <c r="G239" s="9">
        <f>IF(ISNA(VLOOKUP(tblPointScore[[#This Row],[Name / Club]],tblGlbn_Div1[Name / Club],1,FALSE)),IF(ISNA(VLOOKUP(tblPointScore[[#This Row],[Name / Club]],tblGlbn_Div2[Name / Club],1,FALSE)),0,3),3)</f>
        <v>0</v>
      </c>
      <c r="H239" s="1">
        <f>IF(ISNA(VLOOKUP(tblPointScore[[#This Row],[Name / Club]],tblIll_Div1[[Name / Club]:[Points]],5,FALSE)),0,VLOOKUP(tblPointScore[[#This Row],[Name / Club]],tblIll_Div1[[Name / Club]:[Points]],5,FALSE))</f>
        <v>0</v>
      </c>
      <c r="I239" s="1">
        <f>IF(ISNA(VLOOKUP(tblPointScore[[#This Row],[Name / Club]],tblIll_Div2[[Name / Club]:[Points]],5,FALSE)),0,VLOOKUP(tblPointScore[[#This Row],[Name / Club]],tblIll_Div2[[Name / Club]:[Points]],5,FALSE))</f>
        <v>0</v>
      </c>
      <c r="J239" s="1">
        <f>IF(ISNA(VLOOKUP(tblPointScore[[#This Row],[Name / Club]],tblIll_Div1[Name / Club],1,FALSE)),IF(ISNA(VLOOKUP(tblPointScore[[#This Row],[Name / Club]],tblIll_Div2[Name / Club],1,FALSE)),0,3),3)</f>
        <v>0</v>
      </c>
      <c r="K239" s="1">
        <f>IF(ISNA(VLOOKUP(tblPointScore[[#This Row],[Name / Club]],tblMac_Div1A[[Name / Club]:[Points]],5,FALSE)),0,VLOOKUP(tblPointScore[[#This Row],[Name / Club]],tblMac_Div1A[[Name / Club]:[Points]],5,FALSE))</f>
        <v>0</v>
      </c>
      <c r="L239" s="1">
        <f>IF(ISNA(VLOOKUP(tblPointScore[[#This Row],[Name / Club]],tblMac_Div1B[[Name / Club]:[Points]],5,FALSE)),0,VLOOKUP(tblPointScore[[#This Row],[Name / Club]],tblMac_Div1B[[Name / Club]:[Points]],5,FALSE))</f>
        <v>0</v>
      </c>
      <c r="M239" s="1">
        <f>IF(ISNA(VLOOKUP(tblPointScore[[#This Row],[Name / Club]],tblMac_Div2A[[Name / Club]:[Points]],5,FALSE)),0,VLOOKUP(tblPointScore[[#This Row],[Name / Club]],tblMac_Div2A[[Name / Club]:[Points]],5,FALSE))</f>
        <v>0</v>
      </c>
      <c r="N239" s="1">
        <f>IF(ISNA(VLOOKUP(tblPointScore[[#This Row],[Name / Club]],tblMac_Div2B[[Name / Club]:[Points]],5,FALSE)),0,VLOOKUP(tblPointScore[[#This Row],[Name / Club]],tblMac_Div2B[[Name / Club]:[Points]],5,FALSE))</f>
        <v>0</v>
      </c>
      <c r="O23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39" s="1">
        <f>IF(ISNA(VLOOKUP(tblPointScore[[#This Row],[Name / Club]],tblNow_Div1A[[Name / Club]:[Points]],5,FALSE)),0,VLOOKUP(tblPointScore[[#This Row],[Name / Club]],tblNow_Div1A[[Name / Club]:[Points]],5,FALSE))</f>
        <v>0</v>
      </c>
      <c r="Q239" s="1">
        <f>IF(ISNA(VLOOKUP(tblPointScore[[#This Row],[Name / Club]],tblNow_Div1B[[Name / Club]:[Points]],5,FALSE)),0,VLOOKUP(tblPointScore[[#This Row],[Name / Club]],tblNow_Div1B[[Name / Club]:[Points]],5,FALSE))</f>
        <v>0</v>
      </c>
      <c r="R239" s="1">
        <f>IF(ISNA(VLOOKUP(tblPointScore[[#This Row],[Name / Club]],tblNow_Div2A[[Name / Club]:[Points]],5,FALSE)),0,VLOOKUP(tblPointScore[[#This Row],[Name / Club]],tblNow_Div2A[[Name / Club]:[Points]],5,FALSE))</f>
        <v>0</v>
      </c>
      <c r="S239" s="1">
        <f>IF(ISNA(VLOOKUP(tblPointScore[[#This Row],[Name / Club]],tblNow_Div2B[[Name / Club]:[Points]],5,FALSE)),0,VLOOKUP(tblPointScore[[#This Row],[Name / Club]],tblNow_Div2B[[Name / Club]:[Points]],5,FALSE))</f>
        <v>0</v>
      </c>
      <c r="T23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39" s="1">
        <f>IF(ISNA(VLOOKUP(tblPointScore[[#This Row],[Name / Club]],tblSthn_Div1[[Name / Club]:[Points]],5,FALSE)),0,VLOOKUP(tblPointScore[[#This Row],[Name / Club]],tblSthn_Div1[[Name / Club]:[Points]],5,FALSE))</f>
        <v>0</v>
      </c>
      <c r="V239" s="1">
        <f>IF(ISNA(VLOOKUP(tblPointScore[[#This Row],[Name / Club]],tblSthn_Div2[[Name / Club]:[Points]],5,FALSE)),0,VLOOKUP(tblPointScore[[#This Row],[Name / Club]],tblSthn_Div2[[Name / Club]:[Points]],5,FALSE))</f>
        <v>0</v>
      </c>
      <c r="W239" s="1">
        <f>IF(ISNA(VLOOKUP(tblPointScore[[#This Row],[Name / Club]],tblSthn_Div1[Name / Club],1,FALSE)),IF(ISNA(VLOOKUP(tblPointScore[[#This Row],[Name / Club]],tblSthn_Div2[Name / Club],1,FALSE)),0,3),3)</f>
        <v>0</v>
      </c>
      <c r="X239" s="9">
        <f>SUM(tblPointScore[[#This Row],[Glbn Div 1]:[Sth H Pts]])</f>
        <v>0</v>
      </c>
      <c r="Y23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3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39" s="38" t="str">
        <f>IF(AND(tblPointScore[[#This Row],[Div 1 Pts]]&gt;0,tblPointScore[[#This Row],[Div 2 Pts]]&gt;0),"Y","N")</f>
        <v>N</v>
      </c>
      <c r="AB239" s="35" t="str">
        <f>IF(AND(tblPointScore[[#This Row],[Mac Div 1 A]]&gt;0,tblPointScore[[#This Row],[Mac Div 1 B]]&gt;0),"Y","N")</f>
        <v>N</v>
      </c>
      <c r="AC239" s="35" t="str">
        <f>IF(AND(tblPointScore[[#This Row],[Mac Div 2 A]]&gt;0,tblPointScore[[#This Row],[Mac Div 2 B]]&gt;0),"Y","N")</f>
        <v>N</v>
      </c>
      <c r="AD239" s="35" t="str">
        <f>IF(AND(tblPointScore[[#This Row],[Now Div 1 A]]&gt;0,tblPointScore[[#This Row],[Now Div 1 B]]&gt;0),"Y","N")</f>
        <v>N</v>
      </c>
      <c r="AE239" s="35" t="str">
        <f>IF(AND(tblPointScore[[#This Row],[Now Div 2 A]]&gt;0,tblPointScore[[#This Row],[Now Div 2 B]]&gt;0),"Y","N")</f>
        <v>N</v>
      </c>
      <c r="AF23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40" spans="1:32" hidden="1">
      <c r="A240" s="1">
        <f ca="1">CELL("row", A239)-1</f>
        <v>238</v>
      </c>
      <c r="B240" s="7" t="s">
        <v>152</v>
      </c>
      <c r="C240" s="7" t="s">
        <v>685</v>
      </c>
      <c r="D240" s="4" t="str">
        <f>CONCATENATE(tblPointScore[[#This Row],[Name]]," - ",tblPointScore[[#This Row],[Club]])</f>
        <v>Darlow Richard  - ICC</v>
      </c>
      <c r="E240" s="1">
        <f>IF(ISNA(VLOOKUP(tblPointScore[[#This Row],[Name / Club]],tblGlbn_Div1[[Name / Club]:[Points]],5,FALSE)),0,VLOOKUP(tblPointScore[[#This Row],[Name / Club]],tblGlbn_Div1[[Name / Club]:[Points]],5,FALSE))</f>
        <v>0</v>
      </c>
      <c r="F240" s="1">
        <f>IF(ISNA(VLOOKUP(tblPointScore[[#This Row],[Name / Club]],tblGlbn_Div2[[Name / Club]:[Points]],5,FALSE)),0,VLOOKUP(tblPointScore[[#This Row],[Name / Club]],tblGlbn_Div2[[Name / Club]:[Points]],5,FALSE))</f>
        <v>0</v>
      </c>
      <c r="G240" s="1">
        <f>IF(ISNA(VLOOKUP(tblPointScore[[#This Row],[Name / Club]],tblGlbn_Div1[Name / Club],1,FALSE)),IF(ISNA(VLOOKUP(tblPointScore[[#This Row],[Name / Club]],tblGlbn_Div2[Name / Club],1,FALSE)),0,3),3)</f>
        <v>0</v>
      </c>
      <c r="H240" s="1">
        <f>IF(ISNA(VLOOKUP(tblPointScore[[#This Row],[Name / Club]],tblIll_Div1[[Name / Club]:[Points]],5,FALSE)),0,VLOOKUP(tblPointScore[[#This Row],[Name / Club]],tblIll_Div1[[Name / Club]:[Points]],5,FALSE))</f>
        <v>0</v>
      </c>
      <c r="I240" s="1">
        <f>IF(ISNA(VLOOKUP(tblPointScore[[#This Row],[Name / Club]],tblIll_Div2[[Name / Club]:[Points]],5,FALSE)),0,VLOOKUP(tblPointScore[[#This Row],[Name / Club]],tblIll_Div2[[Name / Club]:[Points]],5,FALSE))</f>
        <v>0</v>
      </c>
      <c r="J240" s="1">
        <f>IF(ISNA(VLOOKUP(tblPointScore[[#This Row],[Name / Club]],tblIll_Div1[Name / Club],1,FALSE)),IF(ISNA(VLOOKUP(tblPointScore[[#This Row],[Name / Club]],tblIll_Div2[Name / Club],1,FALSE)),0,3),3)</f>
        <v>0</v>
      </c>
      <c r="K240" s="1">
        <f>IF(ISNA(VLOOKUP(tblPointScore[[#This Row],[Name / Club]],tblMac_Div1A[[Name / Club]:[Points]],5,FALSE)),0,VLOOKUP(tblPointScore[[#This Row],[Name / Club]],tblMac_Div1A[[Name / Club]:[Points]],5,FALSE))</f>
        <v>0</v>
      </c>
      <c r="L240" s="1">
        <f>IF(ISNA(VLOOKUP(tblPointScore[[#This Row],[Name / Club]],tblMac_Div1B[[Name / Club]:[Points]],5,FALSE)),0,VLOOKUP(tblPointScore[[#This Row],[Name / Club]],tblMac_Div1B[[Name / Club]:[Points]],5,FALSE))</f>
        <v>0</v>
      </c>
      <c r="M240" s="1">
        <f>IF(ISNA(VLOOKUP(tblPointScore[[#This Row],[Name / Club]],tblMac_Div2A[[Name / Club]:[Points]],5,FALSE)),0,VLOOKUP(tblPointScore[[#This Row],[Name / Club]],tblMac_Div2A[[Name / Club]:[Points]],5,FALSE))</f>
        <v>0</v>
      </c>
      <c r="N240" s="1">
        <f>IF(ISNA(VLOOKUP(tblPointScore[[#This Row],[Name / Club]],tblMac_Div2B[[Name / Club]:[Points]],5,FALSE)),0,VLOOKUP(tblPointScore[[#This Row],[Name / Club]],tblMac_Div2B[[Name / Club]:[Points]],5,FALSE))</f>
        <v>0</v>
      </c>
      <c r="O24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40" s="1">
        <f>IF(ISNA(VLOOKUP(tblPointScore[[#This Row],[Name / Club]],tblNow_Div1A[[Name / Club]:[Points]],5,FALSE)),0,VLOOKUP(tblPointScore[[#This Row],[Name / Club]],tblNow_Div1A[[Name / Club]:[Points]],5,FALSE))</f>
        <v>0</v>
      </c>
      <c r="Q240" s="1">
        <f>IF(ISNA(VLOOKUP(tblPointScore[[#This Row],[Name / Club]],tblNow_Div1B[[Name / Club]:[Points]],5,FALSE)),0,VLOOKUP(tblPointScore[[#This Row],[Name / Club]],tblNow_Div1B[[Name / Club]:[Points]],5,FALSE))</f>
        <v>0</v>
      </c>
      <c r="R240" s="1">
        <f>IF(ISNA(VLOOKUP(tblPointScore[[#This Row],[Name / Club]],tblNow_Div2A[[Name / Club]:[Points]],5,FALSE)),0,VLOOKUP(tblPointScore[[#This Row],[Name / Club]],tblNow_Div2A[[Name / Club]:[Points]],5,FALSE))</f>
        <v>0</v>
      </c>
      <c r="S240" s="1">
        <f>IF(ISNA(VLOOKUP(tblPointScore[[#This Row],[Name / Club]],tblNow_Div2B[[Name / Club]:[Points]],5,FALSE)),0,VLOOKUP(tblPointScore[[#This Row],[Name / Club]],tblNow_Div2B[[Name / Club]:[Points]],5,FALSE))</f>
        <v>0</v>
      </c>
      <c r="T24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40" s="1">
        <f>IF(ISNA(VLOOKUP(tblPointScore[[#This Row],[Name / Club]],tblSthn_Div1[[Name / Club]:[Points]],5,FALSE)),0,VLOOKUP(tblPointScore[[#This Row],[Name / Club]],tblSthn_Div1[[Name / Club]:[Points]],5,FALSE))</f>
        <v>0</v>
      </c>
      <c r="V240" s="1">
        <f>IF(ISNA(VLOOKUP(tblPointScore[[#This Row],[Name / Club]],tblSthn_Div2[[Name / Club]:[Points]],5,FALSE)),0,VLOOKUP(tblPointScore[[#This Row],[Name / Club]],tblSthn_Div2[[Name / Club]:[Points]],5,FALSE))</f>
        <v>0</v>
      </c>
      <c r="W240" s="1">
        <f>IF(ISNA(VLOOKUP(tblPointScore[[#This Row],[Name / Club]],tblSthn_Div1[Name / Club],1,FALSE)),IF(ISNA(VLOOKUP(tblPointScore[[#This Row],[Name / Club]],tblSthn_Div2[Name / Club],1,FALSE)),0,3),3)</f>
        <v>0</v>
      </c>
      <c r="X240" s="1">
        <f>SUM(tblPointScore[[#This Row],[Glbn Div 1]:[Sth H Pts]])</f>
        <v>0</v>
      </c>
      <c r="Y24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4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40" s="38" t="str">
        <f>IF(AND(tblPointScore[[#This Row],[Div 1 Pts]]&gt;0,tblPointScore[[#This Row],[Div 2 Pts]]&gt;0),"Y","N")</f>
        <v>N</v>
      </c>
      <c r="AB240" s="35" t="str">
        <f>IF(AND(tblPointScore[[#This Row],[Mac Div 1 A]]&gt;0,tblPointScore[[#This Row],[Mac Div 1 B]]&gt;0),"Y","N")</f>
        <v>N</v>
      </c>
      <c r="AC240" s="35" t="str">
        <f>IF(AND(tblPointScore[[#This Row],[Mac Div 2 A]]&gt;0,tblPointScore[[#This Row],[Mac Div 2 B]]&gt;0),"Y","N")</f>
        <v>N</v>
      </c>
      <c r="AD240" s="35" t="str">
        <f>IF(AND(tblPointScore[[#This Row],[Now Div 1 A]]&gt;0,tblPointScore[[#This Row],[Now Div 1 B]]&gt;0),"Y","N")</f>
        <v>N</v>
      </c>
      <c r="AE240" s="35" t="str">
        <f>IF(AND(tblPointScore[[#This Row],[Now Div 2 A]]&gt;0,tblPointScore[[#This Row],[Now Div 2 B]]&gt;0),"Y","N")</f>
        <v>N</v>
      </c>
      <c r="AF24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41" spans="1:32" hidden="1">
      <c r="A241" s="20">
        <f ca="1">CELL("row", A240)-1</f>
        <v>239</v>
      </c>
      <c r="B241" s="43" t="s">
        <v>654</v>
      </c>
      <c r="C241" s="43" t="s">
        <v>681</v>
      </c>
      <c r="D241" s="22" t="str">
        <f>CONCATENATE(tblPointScore[[#This Row],[Name]]," - ",tblPointScore[[#This Row],[Club]])</f>
        <v>Davies Tasmin - GCC</v>
      </c>
      <c r="E241" s="23">
        <f>IF(ISNA(VLOOKUP(tblPointScore[[#This Row],[Name / Club]],tblGlbn_Div1[[Name / Club]:[Points]],5,FALSE)),0,VLOOKUP(tblPointScore[[#This Row],[Name / Club]],tblGlbn_Div1[[Name / Club]:[Points]],5,FALSE))</f>
        <v>0</v>
      </c>
      <c r="F241" s="23">
        <f>IF(ISNA(VLOOKUP(tblPointScore[[#This Row],[Name / Club]],tblGlbn_Div2[[Name / Club]:[Points]],5,FALSE)),0,VLOOKUP(tblPointScore[[#This Row],[Name / Club]],tblGlbn_Div2[[Name / Club]:[Points]],5,FALSE))</f>
        <v>0</v>
      </c>
      <c r="G241" s="23">
        <f>IF(ISNA(VLOOKUP(tblPointScore[[#This Row],[Name / Club]],tblGlbn_Div1[Name / Club],1,FALSE)),IF(ISNA(VLOOKUP(tblPointScore[[#This Row],[Name / Club]],tblGlbn_Div2[Name / Club],1,FALSE)),0,3),3)</f>
        <v>0</v>
      </c>
      <c r="H241" s="23">
        <f>IF(ISNA(VLOOKUP(tblPointScore[[#This Row],[Name / Club]],tblIll_Div1[[Name / Club]:[Points]],5,FALSE)),0,VLOOKUP(tblPointScore[[#This Row],[Name / Club]],tblIll_Div1[[Name / Club]:[Points]],5,FALSE))</f>
        <v>0</v>
      </c>
      <c r="I241" s="23">
        <f>IF(ISNA(VLOOKUP(tblPointScore[[#This Row],[Name / Club]],tblIll_Div2[[Name / Club]:[Points]],5,FALSE)),0,VLOOKUP(tblPointScore[[#This Row],[Name / Club]],tblIll_Div2[[Name / Club]:[Points]],5,FALSE))</f>
        <v>0</v>
      </c>
      <c r="J241" s="23">
        <f>IF(ISNA(VLOOKUP(tblPointScore[[#This Row],[Name / Club]],tblIll_Div1[Name / Club],1,FALSE)),IF(ISNA(VLOOKUP(tblPointScore[[#This Row],[Name / Club]],tblIll_Div2[Name / Club],1,FALSE)),0,3),3)</f>
        <v>0</v>
      </c>
      <c r="K241" s="23">
        <f>IF(ISNA(VLOOKUP(tblPointScore[[#This Row],[Name / Club]],tblMac_Div1A[[Name / Club]:[Points]],5,FALSE)),0,VLOOKUP(tblPointScore[[#This Row],[Name / Club]],tblMac_Div1A[[Name / Club]:[Points]],5,FALSE))</f>
        <v>0</v>
      </c>
      <c r="L241" s="23">
        <f>IF(ISNA(VLOOKUP(tblPointScore[[#This Row],[Name / Club]],tblMac_Div1B[[Name / Club]:[Points]],5,FALSE)),0,VLOOKUP(tblPointScore[[#This Row],[Name / Club]],tblMac_Div1B[[Name / Club]:[Points]],5,FALSE))</f>
        <v>0</v>
      </c>
      <c r="M241" s="23">
        <f>IF(ISNA(VLOOKUP(tblPointScore[[#This Row],[Name / Club]],tblMac_Div2A[[Name / Club]:[Points]],5,FALSE)),0,VLOOKUP(tblPointScore[[#This Row],[Name / Club]],tblMac_Div2A[[Name / Club]:[Points]],5,FALSE))</f>
        <v>0</v>
      </c>
      <c r="N241" s="23">
        <f>IF(ISNA(VLOOKUP(tblPointScore[[#This Row],[Name / Club]],tblMac_Div2B[[Name / Club]:[Points]],5,FALSE)),0,VLOOKUP(tblPointScore[[#This Row],[Name / Club]],tblMac_Div2B[[Name / Club]:[Points]],5,FALSE))</f>
        <v>0</v>
      </c>
      <c r="O241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41" s="23">
        <f>IF(ISNA(VLOOKUP(tblPointScore[[#This Row],[Name / Club]],tblNow_Div1A[[Name / Club]:[Points]],5,FALSE)),0,VLOOKUP(tblPointScore[[#This Row],[Name / Club]],tblNow_Div1A[[Name / Club]:[Points]],5,FALSE))</f>
        <v>0</v>
      </c>
      <c r="Q241" s="23">
        <f>IF(ISNA(VLOOKUP(tblPointScore[[#This Row],[Name / Club]],tblNow_Div1B[[Name / Club]:[Points]],5,FALSE)),0,VLOOKUP(tblPointScore[[#This Row],[Name / Club]],tblNow_Div1B[[Name / Club]:[Points]],5,FALSE))</f>
        <v>0</v>
      </c>
      <c r="R241" s="23">
        <f>IF(ISNA(VLOOKUP(tblPointScore[[#This Row],[Name / Club]],tblNow_Div2A[[Name / Club]:[Points]],5,FALSE)),0,VLOOKUP(tblPointScore[[#This Row],[Name / Club]],tblNow_Div2A[[Name / Club]:[Points]],5,FALSE))</f>
        <v>0</v>
      </c>
      <c r="S241" s="23">
        <f>IF(ISNA(VLOOKUP(tblPointScore[[#This Row],[Name / Club]],tblNow_Div2B[[Name / Club]:[Points]],5,FALSE)),0,VLOOKUP(tblPointScore[[#This Row],[Name / Club]],tblNow_Div2B[[Name / Club]:[Points]],5,FALSE))</f>
        <v>0</v>
      </c>
      <c r="T241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41" s="23">
        <f>IF(ISNA(VLOOKUP(tblPointScore[[#This Row],[Name / Club]],tblSthn_Div1[[Name / Club]:[Points]],5,FALSE)),0,VLOOKUP(tblPointScore[[#This Row],[Name / Club]],tblSthn_Div1[[Name / Club]:[Points]],5,FALSE))</f>
        <v>0</v>
      </c>
      <c r="V241" s="23">
        <f>IF(ISNA(VLOOKUP(tblPointScore[[#This Row],[Name / Club]],tblSthn_Div2[[Name / Club]:[Points]],5,FALSE)),0,VLOOKUP(tblPointScore[[#This Row],[Name / Club]],tblSthn_Div2[[Name / Club]:[Points]],5,FALSE))</f>
        <v>0</v>
      </c>
      <c r="W241" s="23">
        <f>IF(ISNA(VLOOKUP(tblPointScore[[#This Row],[Name / Club]],tblSthn_Div1[Name / Club],1,FALSE)),IF(ISNA(VLOOKUP(tblPointScore[[#This Row],[Name / Club]],tblSthn_Div2[Name / Club],1,FALSE)),0,3),3)</f>
        <v>0</v>
      </c>
      <c r="X241" s="23">
        <f>SUM(tblPointScore[[#This Row],[Glbn Div 1]:[Sth H Pts]])</f>
        <v>0</v>
      </c>
      <c r="Y241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41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41" s="44" t="str">
        <f>IF(AND(tblPointScore[[#This Row],[Div 1 Pts]]&gt;0,tblPointScore[[#This Row],[Div 2 Pts]]&gt;0),"Y","N")</f>
        <v>N</v>
      </c>
      <c r="AB241" s="45" t="str">
        <f>IF(AND(tblPointScore[[#This Row],[Mac Div 1 A]]&gt;0,tblPointScore[[#This Row],[Mac Div 1 B]]&gt;0),"Y","N")</f>
        <v>N</v>
      </c>
      <c r="AC241" s="45" t="str">
        <f>IF(AND(tblPointScore[[#This Row],[Mac Div 2 A]]&gt;0,tblPointScore[[#This Row],[Mac Div 2 B]]&gt;0),"Y","N")</f>
        <v>N</v>
      </c>
      <c r="AD241" s="45" t="str">
        <f>IF(AND(tblPointScore[[#This Row],[Now Div 1 A]]&gt;0,tblPointScore[[#This Row],[Now Div 1 B]]&gt;0),"Y","N")</f>
        <v>N</v>
      </c>
      <c r="AE241" s="45" t="str">
        <f>IF(AND(tblPointScore[[#This Row],[Now Div 2 A]]&gt;0,tblPointScore[[#This Row],[Now Div 2 B]]&gt;0),"Y","N")</f>
        <v>N</v>
      </c>
      <c r="AF241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42" spans="1:32" hidden="1">
      <c r="A242" s="1">
        <f ca="1">CELL("row", A241)-1</f>
        <v>240</v>
      </c>
      <c r="B242" s="7" t="s">
        <v>431</v>
      </c>
      <c r="C242" s="7" t="s">
        <v>683</v>
      </c>
      <c r="D242" s="4" t="str">
        <f>CONCATENATE(tblPointScore[[#This Row],[Name]]," - ",tblPointScore[[#This Row],[Club]])</f>
        <v>Davis John - SHCC</v>
      </c>
      <c r="E242" s="1">
        <f>IF(ISNA(VLOOKUP(tblPointScore[[#This Row],[Name / Club]],tblGlbn_Div1[[Name / Club]:[Points]],5,FALSE)),0,VLOOKUP(tblPointScore[[#This Row],[Name / Club]],tblGlbn_Div1[[Name / Club]:[Points]],5,FALSE))</f>
        <v>0</v>
      </c>
      <c r="F242" s="9">
        <f>IF(ISNA(VLOOKUP(tblPointScore[[#This Row],[Name / Club]],tblGlbn_Div2[[Name / Club]:[Points]],5,FALSE)),0,VLOOKUP(tblPointScore[[#This Row],[Name / Club]],tblGlbn_Div2[[Name / Club]:[Points]],5,FALSE))</f>
        <v>0</v>
      </c>
      <c r="G242" s="9">
        <f>IF(ISNA(VLOOKUP(tblPointScore[[#This Row],[Name / Club]],tblGlbn_Div1[Name / Club],1,FALSE)),IF(ISNA(VLOOKUP(tblPointScore[[#This Row],[Name / Club]],tblGlbn_Div2[Name / Club],1,FALSE)),0,3),3)</f>
        <v>0</v>
      </c>
      <c r="H242" s="1">
        <f>IF(ISNA(VLOOKUP(tblPointScore[[#This Row],[Name / Club]],tblIll_Div1[[Name / Club]:[Points]],5,FALSE)),0,VLOOKUP(tblPointScore[[#This Row],[Name / Club]],tblIll_Div1[[Name / Club]:[Points]],5,FALSE))</f>
        <v>0</v>
      </c>
      <c r="I242" s="1">
        <f>IF(ISNA(VLOOKUP(tblPointScore[[#This Row],[Name / Club]],tblIll_Div2[[Name / Club]:[Points]],5,FALSE)),0,VLOOKUP(tblPointScore[[#This Row],[Name / Club]],tblIll_Div2[[Name / Club]:[Points]],5,FALSE))</f>
        <v>0</v>
      </c>
      <c r="J242" s="1">
        <f>IF(ISNA(VLOOKUP(tblPointScore[[#This Row],[Name / Club]],tblIll_Div1[Name / Club],1,FALSE)),IF(ISNA(VLOOKUP(tblPointScore[[#This Row],[Name / Club]],tblIll_Div2[Name / Club],1,FALSE)),0,3),3)</f>
        <v>0</v>
      </c>
      <c r="K242" s="1">
        <f>IF(ISNA(VLOOKUP(tblPointScore[[#This Row],[Name / Club]],tblMac_Div1A[[Name / Club]:[Points]],5,FALSE)),0,VLOOKUP(tblPointScore[[#This Row],[Name / Club]],tblMac_Div1A[[Name / Club]:[Points]],5,FALSE))</f>
        <v>0</v>
      </c>
      <c r="L242" s="1">
        <f>IF(ISNA(VLOOKUP(tblPointScore[[#This Row],[Name / Club]],tblMac_Div1B[[Name / Club]:[Points]],5,FALSE)),0,VLOOKUP(tblPointScore[[#This Row],[Name / Club]],tblMac_Div1B[[Name / Club]:[Points]],5,FALSE))</f>
        <v>0</v>
      </c>
      <c r="M242" s="1">
        <f>IF(ISNA(VLOOKUP(tblPointScore[[#This Row],[Name / Club]],tblMac_Div2A[[Name / Club]:[Points]],5,FALSE)),0,VLOOKUP(tblPointScore[[#This Row],[Name / Club]],tblMac_Div2A[[Name / Club]:[Points]],5,FALSE))</f>
        <v>0</v>
      </c>
      <c r="N242" s="1">
        <f>IF(ISNA(VLOOKUP(tblPointScore[[#This Row],[Name / Club]],tblMac_Div2B[[Name / Club]:[Points]],5,FALSE)),0,VLOOKUP(tblPointScore[[#This Row],[Name / Club]],tblMac_Div2B[[Name / Club]:[Points]],5,FALSE))</f>
        <v>0</v>
      </c>
      <c r="O24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42" s="1">
        <f>IF(ISNA(VLOOKUP(tblPointScore[[#This Row],[Name / Club]],tblNow_Div1A[[Name / Club]:[Points]],5,FALSE)),0,VLOOKUP(tblPointScore[[#This Row],[Name / Club]],tblNow_Div1A[[Name / Club]:[Points]],5,FALSE))</f>
        <v>0</v>
      </c>
      <c r="Q242" s="1">
        <f>IF(ISNA(VLOOKUP(tblPointScore[[#This Row],[Name / Club]],tblNow_Div1B[[Name / Club]:[Points]],5,FALSE)),0,VLOOKUP(tblPointScore[[#This Row],[Name / Club]],tblNow_Div1B[[Name / Club]:[Points]],5,FALSE))</f>
        <v>0</v>
      </c>
      <c r="R242" s="1">
        <f>IF(ISNA(VLOOKUP(tblPointScore[[#This Row],[Name / Club]],tblNow_Div2A[[Name / Club]:[Points]],5,FALSE)),0,VLOOKUP(tblPointScore[[#This Row],[Name / Club]],tblNow_Div2A[[Name / Club]:[Points]],5,FALSE))</f>
        <v>0</v>
      </c>
      <c r="S242" s="1">
        <f>IF(ISNA(VLOOKUP(tblPointScore[[#This Row],[Name / Club]],tblNow_Div2B[[Name / Club]:[Points]],5,FALSE)),0,VLOOKUP(tblPointScore[[#This Row],[Name / Club]],tblNow_Div2B[[Name / Club]:[Points]],5,FALSE))</f>
        <v>0</v>
      </c>
      <c r="T24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42" s="1">
        <f>IF(ISNA(VLOOKUP(tblPointScore[[#This Row],[Name / Club]],tblSthn_Div1[[Name / Club]:[Points]],5,FALSE)),0,VLOOKUP(tblPointScore[[#This Row],[Name / Club]],tblSthn_Div1[[Name / Club]:[Points]],5,FALSE))</f>
        <v>0</v>
      </c>
      <c r="V242" s="1">
        <f>IF(ISNA(VLOOKUP(tblPointScore[[#This Row],[Name / Club]],tblSthn_Div2[[Name / Club]:[Points]],5,FALSE)),0,VLOOKUP(tblPointScore[[#This Row],[Name / Club]],tblSthn_Div2[[Name / Club]:[Points]],5,FALSE))</f>
        <v>0</v>
      </c>
      <c r="W242" s="1">
        <f>IF(ISNA(VLOOKUP(tblPointScore[[#This Row],[Name / Club]],tblSthn_Div1[Name / Club],1,FALSE)),IF(ISNA(VLOOKUP(tblPointScore[[#This Row],[Name / Club]],tblSthn_Div2[Name / Club],1,FALSE)),0,3),3)</f>
        <v>0</v>
      </c>
      <c r="X242" s="9">
        <f>SUM(tblPointScore[[#This Row],[Glbn Div 1]:[Sth H Pts]])</f>
        <v>0</v>
      </c>
      <c r="Y24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4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42" s="38" t="str">
        <f>IF(AND(tblPointScore[[#This Row],[Div 1 Pts]]&gt;0,tblPointScore[[#This Row],[Div 2 Pts]]&gt;0),"Y","N")</f>
        <v>N</v>
      </c>
      <c r="AB242" s="35" t="str">
        <f>IF(AND(tblPointScore[[#This Row],[Mac Div 1 A]]&gt;0,tblPointScore[[#This Row],[Mac Div 1 B]]&gt;0),"Y","N")</f>
        <v>N</v>
      </c>
      <c r="AC242" s="35" t="str">
        <f>IF(AND(tblPointScore[[#This Row],[Mac Div 2 A]]&gt;0,tblPointScore[[#This Row],[Mac Div 2 B]]&gt;0),"Y","N")</f>
        <v>N</v>
      </c>
      <c r="AD242" s="35" t="str">
        <f>IF(AND(tblPointScore[[#This Row],[Now Div 1 A]]&gt;0,tblPointScore[[#This Row],[Now Div 1 B]]&gt;0),"Y","N")</f>
        <v>N</v>
      </c>
      <c r="AE242" s="35" t="str">
        <f>IF(AND(tblPointScore[[#This Row],[Now Div 2 A]]&gt;0,tblPointScore[[#This Row],[Now Div 2 B]]&gt;0),"Y","N")</f>
        <v>N</v>
      </c>
      <c r="AF24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43" spans="1:32" hidden="1">
      <c r="A243" s="1">
        <f ca="1">CELL("row", A242)-1</f>
        <v>241</v>
      </c>
      <c r="B243" s="7" t="s">
        <v>432</v>
      </c>
      <c r="C243" s="7" t="s">
        <v>685</v>
      </c>
      <c r="D243" s="4" t="str">
        <f>CONCATENATE(tblPointScore[[#This Row],[Name]]," - ",tblPointScore[[#This Row],[Club]])</f>
        <v>Davis Mark - ICC</v>
      </c>
      <c r="E243" s="1">
        <f>IF(ISNA(VLOOKUP(tblPointScore[[#This Row],[Name / Club]],tblGlbn_Div1[[Name / Club]:[Points]],5,FALSE)),0,VLOOKUP(tblPointScore[[#This Row],[Name / Club]],tblGlbn_Div1[[Name / Club]:[Points]],5,FALSE))</f>
        <v>0</v>
      </c>
      <c r="F243" s="9">
        <f>IF(ISNA(VLOOKUP(tblPointScore[[#This Row],[Name / Club]],tblGlbn_Div2[[Name / Club]:[Points]],5,FALSE)),0,VLOOKUP(tblPointScore[[#This Row],[Name / Club]],tblGlbn_Div2[[Name / Club]:[Points]],5,FALSE))</f>
        <v>0</v>
      </c>
      <c r="G243" s="9">
        <f>IF(ISNA(VLOOKUP(tblPointScore[[#This Row],[Name / Club]],tblGlbn_Div1[Name / Club],1,FALSE)),IF(ISNA(VLOOKUP(tblPointScore[[#This Row],[Name / Club]],tblGlbn_Div2[Name / Club],1,FALSE)),0,3),3)</f>
        <v>0</v>
      </c>
      <c r="H243" s="1">
        <f>IF(ISNA(VLOOKUP(tblPointScore[[#This Row],[Name / Club]],tblIll_Div1[[Name / Club]:[Points]],5,FALSE)),0,VLOOKUP(tblPointScore[[#This Row],[Name / Club]],tblIll_Div1[[Name / Club]:[Points]],5,FALSE))</f>
        <v>0</v>
      </c>
      <c r="I243" s="1">
        <f>IF(ISNA(VLOOKUP(tblPointScore[[#This Row],[Name / Club]],tblIll_Div2[[Name / Club]:[Points]],5,FALSE)),0,VLOOKUP(tblPointScore[[#This Row],[Name / Club]],tblIll_Div2[[Name / Club]:[Points]],5,FALSE))</f>
        <v>0</v>
      </c>
      <c r="J243" s="1">
        <f>IF(ISNA(VLOOKUP(tblPointScore[[#This Row],[Name / Club]],tblIll_Div1[Name / Club],1,FALSE)),IF(ISNA(VLOOKUP(tblPointScore[[#This Row],[Name / Club]],tblIll_Div2[Name / Club],1,FALSE)),0,3),3)</f>
        <v>0</v>
      </c>
      <c r="K243" s="1">
        <f>IF(ISNA(VLOOKUP(tblPointScore[[#This Row],[Name / Club]],tblMac_Div1A[[Name / Club]:[Points]],5,FALSE)),0,VLOOKUP(tblPointScore[[#This Row],[Name / Club]],tblMac_Div1A[[Name / Club]:[Points]],5,FALSE))</f>
        <v>0</v>
      </c>
      <c r="L243" s="1">
        <f>IF(ISNA(VLOOKUP(tblPointScore[[#This Row],[Name / Club]],tblMac_Div1B[[Name / Club]:[Points]],5,FALSE)),0,VLOOKUP(tblPointScore[[#This Row],[Name / Club]],tblMac_Div1B[[Name / Club]:[Points]],5,FALSE))</f>
        <v>0</v>
      </c>
      <c r="M243" s="1">
        <f>IF(ISNA(VLOOKUP(tblPointScore[[#This Row],[Name / Club]],tblMac_Div2A[[Name / Club]:[Points]],5,FALSE)),0,VLOOKUP(tblPointScore[[#This Row],[Name / Club]],tblMac_Div2A[[Name / Club]:[Points]],5,FALSE))</f>
        <v>0</v>
      </c>
      <c r="N243" s="1">
        <f>IF(ISNA(VLOOKUP(tblPointScore[[#This Row],[Name / Club]],tblMac_Div2B[[Name / Club]:[Points]],5,FALSE)),0,VLOOKUP(tblPointScore[[#This Row],[Name / Club]],tblMac_Div2B[[Name / Club]:[Points]],5,FALSE))</f>
        <v>0</v>
      </c>
      <c r="O24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43" s="1">
        <f>IF(ISNA(VLOOKUP(tblPointScore[[#This Row],[Name / Club]],tblNow_Div1A[[Name / Club]:[Points]],5,FALSE)),0,VLOOKUP(tblPointScore[[#This Row],[Name / Club]],tblNow_Div1A[[Name / Club]:[Points]],5,FALSE))</f>
        <v>0</v>
      </c>
      <c r="Q243" s="1">
        <f>IF(ISNA(VLOOKUP(tblPointScore[[#This Row],[Name / Club]],tblNow_Div1B[[Name / Club]:[Points]],5,FALSE)),0,VLOOKUP(tblPointScore[[#This Row],[Name / Club]],tblNow_Div1B[[Name / Club]:[Points]],5,FALSE))</f>
        <v>0</v>
      </c>
      <c r="R243" s="1">
        <f>IF(ISNA(VLOOKUP(tblPointScore[[#This Row],[Name / Club]],tblNow_Div2A[[Name / Club]:[Points]],5,FALSE)),0,VLOOKUP(tblPointScore[[#This Row],[Name / Club]],tblNow_Div2A[[Name / Club]:[Points]],5,FALSE))</f>
        <v>0</v>
      </c>
      <c r="S243" s="1">
        <f>IF(ISNA(VLOOKUP(tblPointScore[[#This Row],[Name / Club]],tblNow_Div2B[[Name / Club]:[Points]],5,FALSE)),0,VLOOKUP(tblPointScore[[#This Row],[Name / Club]],tblNow_Div2B[[Name / Club]:[Points]],5,FALSE))</f>
        <v>0</v>
      </c>
      <c r="T24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43" s="1">
        <f>IF(ISNA(VLOOKUP(tblPointScore[[#This Row],[Name / Club]],tblSthn_Div1[[Name / Club]:[Points]],5,FALSE)),0,VLOOKUP(tblPointScore[[#This Row],[Name / Club]],tblSthn_Div1[[Name / Club]:[Points]],5,FALSE))</f>
        <v>0</v>
      </c>
      <c r="V243" s="1">
        <f>IF(ISNA(VLOOKUP(tblPointScore[[#This Row],[Name / Club]],tblSthn_Div2[[Name / Club]:[Points]],5,FALSE)),0,VLOOKUP(tblPointScore[[#This Row],[Name / Club]],tblSthn_Div2[[Name / Club]:[Points]],5,FALSE))</f>
        <v>0</v>
      </c>
      <c r="W243" s="1">
        <f>IF(ISNA(VLOOKUP(tblPointScore[[#This Row],[Name / Club]],tblSthn_Div1[Name / Club],1,FALSE)),IF(ISNA(VLOOKUP(tblPointScore[[#This Row],[Name / Club]],tblSthn_Div2[Name / Club],1,FALSE)),0,3),3)</f>
        <v>0</v>
      </c>
      <c r="X243" s="9">
        <f>SUM(tblPointScore[[#This Row],[Glbn Div 1]:[Sth H Pts]])</f>
        <v>0</v>
      </c>
      <c r="Y24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4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43" s="38" t="str">
        <f>IF(AND(tblPointScore[[#This Row],[Div 1 Pts]]&gt;0,tblPointScore[[#This Row],[Div 2 Pts]]&gt;0),"Y","N")</f>
        <v>N</v>
      </c>
      <c r="AB243" s="35" t="str">
        <f>IF(AND(tblPointScore[[#This Row],[Mac Div 1 A]]&gt;0,tblPointScore[[#This Row],[Mac Div 1 B]]&gt;0),"Y","N")</f>
        <v>N</v>
      </c>
      <c r="AC243" s="35" t="str">
        <f>IF(AND(tblPointScore[[#This Row],[Mac Div 2 A]]&gt;0,tblPointScore[[#This Row],[Mac Div 2 B]]&gt;0),"Y","N")</f>
        <v>N</v>
      </c>
      <c r="AD243" s="35" t="str">
        <f>IF(AND(tblPointScore[[#This Row],[Now Div 1 A]]&gt;0,tblPointScore[[#This Row],[Now Div 1 B]]&gt;0),"Y","N")</f>
        <v>N</v>
      </c>
      <c r="AE243" s="35" t="str">
        <f>IF(AND(tblPointScore[[#This Row],[Now Div 2 A]]&gt;0,tblPointScore[[#This Row],[Now Div 2 B]]&gt;0),"Y","N")</f>
        <v>N</v>
      </c>
      <c r="AF24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44" spans="1:32" hidden="1">
      <c r="A244" s="1">
        <f ca="1">CELL("row", A243)-1</f>
        <v>242</v>
      </c>
      <c r="B244" s="7" t="s">
        <v>433</v>
      </c>
      <c r="C244" s="7" t="s">
        <v>685</v>
      </c>
      <c r="D244" s="4" t="str">
        <f>CONCATENATE(tblPointScore[[#This Row],[Name]]," - ",tblPointScore[[#This Row],[Club]])</f>
        <v>Dawber James - ICC</v>
      </c>
      <c r="E244" s="1">
        <f>IF(ISNA(VLOOKUP(tblPointScore[[#This Row],[Name / Club]],tblGlbn_Div1[[Name / Club]:[Points]],5,FALSE)),0,VLOOKUP(tblPointScore[[#This Row],[Name / Club]],tblGlbn_Div1[[Name / Club]:[Points]],5,FALSE))</f>
        <v>0</v>
      </c>
      <c r="F244" s="9">
        <f>IF(ISNA(VLOOKUP(tblPointScore[[#This Row],[Name / Club]],tblGlbn_Div2[[Name / Club]:[Points]],5,FALSE)),0,VLOOKUP(tblPointScore[[#This Row],[Name / Club]],tblGlbn_Div2[[Name / Club]:[Points]],5,FALSE))</f>
        <v>0</v>
      </c>
      <c r="G244" s="9">
        <f>IF(ISNA(VLOOKUP(tblPointScore[[#This Row],[Name / Club]],tblGlbn_Div1[Name / Club],1,FALSE)),IF(ISNA(VLOOKUP(tblPointScore[[#This Row],[Name / Club]],tblGlbn_Div2[Name / Club],1,FALSE)),0,3),3)</f>
        <v>0</v>
      </c>
      <c r="H244" s="1">
        <f>IF(ISNA(VLOOKUP(tblPointScore[[#This Row],[Name / Club]],tblIll_Div1[[Name / Club]:[Points]],5,FALSE)),0,VLOOKUP(tblPointScore[[#This Row],[Name / Club]],tblIll_Div1[[Name / Club]:[Points]],5,FALSE))</f>
        <v>0</v>
      </c>
      <c r="I244" s="1">
        <f>IF(ISNA(VLOOKUP(tblPointScore[[#This Row],[Name / Club]],tblIll_Div2[[Name / Club]:[Points]],5,FALSE)),0,VLOOKUP(tblPointScore[[#This Row],[Name / Club]],tblIll_Div2[[Name / Club]:[Points]],5,FALSE))</f>
        <v>0</v>
      </c>
      <c r="J244" s="1">
        <f>IF(ISNA(VLOOKUP(tblPointScore[[#This Row],[Name / Club]],tblIll_Div1[Name / Club],1,FALSE)),IF(ISNA(VLOOKUP(tblPointScore[[#This Row],[Name / Club]],tblIll_Div2[Name / Club],1,FALSE)),0,3),3)</f>
        <v>0</v>
      </c>
      <c r="K244" s="1">
        <f>IF(ISNA(VLOOKUP(tblPointScore[[#This Row],[Name / Club]],tblMac_Div1A[[Name / Club]:[Points]],5,FALSE)),0,VLOOKUP(tblPointScore[[#This Row],[Name / Club]],tblMac_Div1A[[Name / Club]:[Points]],5,FALSE))</f>
        <v>0</v>
      </c>
      <c r="L244" s="1">
        <f>IF(ISNA(VLOOKUP(tblPointScore[[#This Row],[Name / Club]],tblMac_Div1B[[Name / Club]:[Points]],5,FALSE)),0,VLOOKUP(tblPointScore[[#This Row],[Name / Club]],tblMac_Div1B[[Name / Club]:[Points]],5,FALSE))</f>
        <v>0</v>
      </c>
      <c r="M244" s="1">
        <f>IF(ISNA(VLOOKUP(tblPointScore[[#This Row],[Name / Club]],tblMac_Div2A[[Name / Club]:[Points]],5,FALSE)),0,VLOOKUP(tblPointScore[[#This Row],[Name / Club]],tblMac_Div2A[[Name / Club]:[Points]],5,FALSE))</f>
        <v>0</v>
      </c>
      <c r="N244" s="1">
        <f>IF(ISNA(VLOOKUP(tblPointScore[[#This Row],[Name / Club]],tblMac_Div2B[[Name / Club]:[Points]],5,FALSE)),0,VLOOKUP(tblPointScore[[#This Row],[Name / Club]],tblMac_Div2B[[Name / Club]:[Points]],5,FALSE))</f>
        <v>0</v>
      </c>
      <c r="O24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44" s="1">
        <f>IF(ISNA(VLOOKUP(tblPointScore[[#This Row],[Name / Club]],tblNow_Div1A[[Name / Club]:[Points]],5,FALSE)),0,VLOOKUP(tblPointScore[[#This Row],[Name / Club]],tblNow_Div1A[[Name / Club]:[Points]],5,FALSE))</f>
        <v>0</v>
      </c>
      <c r="Q244" s="1">
        <f>IF(ISNA(VLOOKUP(tblPointScore[[#This Row],[Name / Club]],tblNow_Div1B[[Name / Club]:[Points]],5,FALSE)),0,VLOOKUP(tblPointScore[[#This Row],[Name / Club]],tblNow_Div1B[[Name / Club]:[Points]],5,FALSE))</f>
        <v>0</v>
      </c>
      <c r="R244" s="1">
        <f>IF(ISNA(VLOOKUP(tblPointScore[[#This Row],[Name / Club]],tblNow_Div2A[[Name / Club]:[Points]],5,FALSE)),0,VLOOKUP(tblPointScore[[#This Row],[Name / Club]],tblNow_Div2A[[Name / Club]:[Points]],5,FALSE))</f>
        <v>0</v>
      </c>
      <c r="S244" s="1">
        <f>IF(ISNA(VLOOKUP(tblPointScore[[#This Row],[Name / Club]],tblNow_Div2B[[Name / Club]:[Points]],5,FALSE)),0,VLOOKUP(tblPointScore[[#This Row],[Name / Club]],tblNow_Div2B[[Name / Club]:[Points]],5,FALSE))</f>
        <v>0</v>
      </c>
      <c r="T24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44" s="1">
        <f>IF(ISNA(VLOOKUP(tblPointScore[[#This Row],[Name / Club]],tblSthn_Div1[[Name / Club]:[Points]],5,FALSE)),0,VLOOKUP(tblPointScore[[#This Row],[Name / Club]],tblSthn_Div1[[Name / Club]:[Points]],5,FALSE))</f>
        <v>0</v>
      </c>
      <c r="V244" s="1">
        <f>IF(ISNA(VLOOKUP(tblPointScore[[#This Row],[Name / Club]],tblSthn_Div2[[Name / Club]:[Points]],5,FALSE)),0,VLOOKUP(tblPointScore[[#This Row],[Name / Club]],tblSthn_Div2[[Name / Club]:[Points]],5,FALSE))</f>
        <v>0</v>
      </c>
      <c r="W244" s="1">
        <f>IF(ISNA(VLOOKUP(tblPointScore[[#This Row],[Name / Club]],tblSthn_Div1[Name / Club],1,FALSE)),IF(ISNA(VLOOKUP(tblPointScore[[#This Row],[Name / Club]],tblSthn_Div2[Name / Club],1,FALSE)),0,3),3)</f>
        <v>0</v>
      </c>
      <c r="X244" s="9">
        <f>SUM(tblPointScore[[#This Row],[Glbn Div 1]:[Sth H Pts]])</f>
        <v>0</v>
      </c>
      <c r="Y24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4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44" s="38" t="str">
        <f>IF(AND(tblPointScore[[#This Row],[Div 1 Pts]]&gt;0,tblPointScore[[#This Row],[Div 2 Pts]]&gt;0),"Y","N")</f>
        <v>N</v>
      </c>
      <c r="AB244" s="35" t="str">
        <f>IF(AND(tblPointScore[[#This Row],[Mac Div 1 A]]&gt;0,tblPointScore[[#This Row],[Mac Div 1 B]]&gt;0),"Y","N")</f>
        <v>N</v>
      </c>
      <c r="AC244" s="35" t="str">
        <f>IF(AND(tblPointScore[[#This Row],[Mac Div 2 A]]&gt;0,tblPointScore[[#This Row],[Mac Div 2 B]]&gt;0),"Y","N")</f>
        <v>N</v>
      </c>
      <c r="AD244" s="35" t="str">
        <f>IF(AND(tblPointScore[[#This Row],[Now Div 1 A]]&gt;0,tblPointScore[[#This Row],[Now Div 1 B]]&gt;0),"Y","N")</f>
        <v>N</v>
      </c>
      <c r="AE244" s="35" t="str">
        <f>IF(AND(tblPointScore[[#This Row],[Now Div 2 A]]&gt;0,tblPointScore[[#This Row],[Now Div 2 B]]&gt;0),"Y","N")</f>
        <v>N</v>
      </c>
      <c r="AF24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45" spans="1:32" hidden="1">
      <c r="A245" s="1">
        <f ca="1">CELL("row", A244)-1</f>
        <v>243</v>
      </c>
      <c r="B245" s="7" t="s">
        <v>153</v>
      </c>
      <c r="C245" s="7" t="s">
        <v>683</v>
      </c>
      <c r="D245" s="4" t="str">
        <f>CONCATENATE(tblPointScore[[#This Row],[Name]]," - ",tblPointScore[[#This Row],[Club]])</f>
        <v>Dawkins Hugh - SHCC</v>
      </c>
      <c r="E245" s="1">
        <f>IF(ISNA(VLOOKUP(tblPointScore[[#This Row],[Name / Club]],tblGlbn_Div1[[Name / Club]:[Points]],5,FALSE)),0,VLOOKUP(tblPointScore[[#This Row],[Name / Club]],tblGlbn_Div1[[Name / Club]:[Points]],5,FALSE))</f>
        <v>0</v>
      </c>
      <c r="F245" s="1">
        <f>IF(ISNA(VLOOKUP(tblPointScore[[#This Row],[Name / Club]],tblGlbn_Div2[[Name / Club]:[Points]],5,FALSE)),0,VLOOKUP(tblPointScore[[#This Row],[Name / Club]],tblGlbn_Div2[[Name / Club]:[Points]],5,FALSE))</f>
        <v>0</v>
      </c>
      <c r="G245" s="1">
        <f>IF(ISNA(VLOOKUP(tblPointScore[[#This Row],[Name / Club]],tblGlbn_Div1[Name / Club],1,FALSE)),IF(ISNA(VLOOKUP(tblPointScore[[#This Row],[Name / Club]],tblGlbn_Div2[Name / Club],1,FALSE)),0,3),3)</f>
        <v>0</v>
      </c>
      <c r="H245" s="1">
        <f>IF(ISNA(VLOOKUP(tblPointScore[[#This Row],[Name / Club]],tblIll_Div1[[Name / Club]:[Points]],5,FALSE)),0,VLOOKUP(tblPointScore[[#This Row],[Name / Club]],tblIll_Div1[[Name / Club]:[Points]],5,FALSE))</f>
        <v>0</v>
      </c>
      <c r="I245" s="1">
        <f>IF(ISNA(VLOOKUP(tblPointScore[[#This Row],[Name / Club]],tblIll_Div2[[Name / Club]:[Points]],5,FALSE)),0,VLOOKUP(tblPointScore[[#This Row],[Name / Club]],tblIll_Div2[[Name / Club]:[Points]],5,FALSE))</f>
        <v>0</v>
      </c>
      <c r="J245" s="1">
        <f>IF(ISNA(VLOOKUP(tblPointScore[[#This Row],[Name / Club]],tblIll_Div1[Name / Club],1,FALSE)),IF(ISNA(VLOOKUP(tblPointScore[[#This Row],[Name / Club]],tblIll_Div2[Name / Club],1,FALSE)),0,3),3)</f>
        <v>0</v>
      </c>
      <c r="K245" s="1">
        <f>IF(ISNA(VLOOKUP(tblPointScore[[#This Row],[Name / Club]],tblMac_Div1A[[Name / Club]:[Points]],5,FALSE)),0,VLOOKUP(tblPointScore[[#This Row],[Name / Club]],tblMac_Div1A[[Name / Club]:[Points]],5,FALSE))</f>
        <v>0</v>
      </c>
      <c r="L245" s="1">
        <f>IF(ISNA(VLOOKUP(tblPointScore[[#This Row],[Name / Club]],tblMac_Div1B[[Name / Club]:[Points]],5,FALSE)),0,VLOOKUP(tblPointScore[[#This Row],[Name / Club]],tblMac_Div1B[[Name / Club]:[Points]],5,FALSE))</f>
        <v>0</v>
      </c>
      <c r="M245" s="1">
        <f>IF(ISNA(VLOOKUP(tblPointScore[[#This Row],[Name / Club]],tblMac_Div2A[[Name / Club]:[Points]],5,FALSE)),0,VLOOKUP(tblPointScore[[#This Row],[Name / Club]],tblMac_Div2A[[Name / Club]:[Points]],5,FALSE))</f>
        <v>0</v>
      </c>
      <c r="N245" s="1">
        <f>IF(ISNA(VLOOKUP(tblPointScore[[#This Row],[Name / Club]],tblMac_Div2B[[Name / Club]:[Points]],5,FALSE)),0,VLOOKUP(tblPointScore[[#This Row],[Name / Club]],tblMac_Div2B[[Name / Club]:[Points]],5,FALSE))</f>
        <v>0</v>
      </c>
      <c r="O24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45" s="1">
        <f>IF(ISNA(VLOOKUP(tblPointScore[[#This Row],[Name / Club]],tblNow_Div1A[[Name / Club]:[Points]],5,FALSE)),0,VLOOKUP(tblPointScore[[#This Row],[Name / Club]],tblNow_Div1A[[Name / Club]:[Points]],5,FALSE))</f>
        <v>0</v>
      </c>
      <c r="Q245" s="1">
        <f>IF(ISNA(VLOOKUP(tblPointScore[[#This Row],[Name / Club]],tblNow_Div1B[[Name / Club]:[Points]],5,FALSE)),0,VLOOKUP(tblPointScore[[#This Row],[Name / Club]],tblNow_Div1B[[Name / Club]:[Points]],5,FALSE))</f>
        <v>0</v>
      </c>
      <c r="R245" s="1">
        <f>IF(ISNA(VLOOKUP(tblPointScore[[#This Row],[Name / Club]],tblNow_Div2A[[Name / Club]:[Points]],5,FALSE)),0,VLOOKUP(tblPointScore[[#This Row],[Name / Club]],tblNow_Div2A[[Name / Club]:[Points]],5,FALSE))</f>
        <v>0</v>
      </c>
      <c r="S245" s="1">
        <f>IF(ISNA(VLOOKUP(tblPointScore[[#This Row],[Name / Club]],tblNow_Div2B[[Name / Club]:[Points]],5,FALSE)),0,VLOOKUP(tblPointScore[[#This Row],[Name / Club]],tblNow_Div2B[[Name / Club]:[Points]],5,FALSE))</f>
        <v>0</v>
      </c>
      <c r="T24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45" s="1">
        <f>IF(ISNA(VLOOKUP(tblPointScore[[#This Row],[Name / Club]],tblSthn_Div1[[Name / Club]:[Points]],5,FALSE)),0,VLOOKUP(tblPointScore[[#This Row],[Name / Club]],tblSthn_Div1[[Name / Club]:[Points]],5,FALSE))</f>
        <v>0</v>
      </c>
      <c r="V245" s="1">
        <f>IF(ISNA(VLOOKUP(tblPointScore[[#This Row],[Name / Club]],tblSthn_Div2[[Name / Club]:[Points]],5,FALSE)),0,VLOOKUP(tblPointScore[[#This Row],[Name / Club]],tblSthn_Div2[[Name / Club]:[Points]],5,FALSE))</f>
        <v>0</v>
      </c>
      <c r="W245" s="1">
        <f>IF(ISNA(VLOOKUP(tblPointScore[[#This Row],[Name / Club]],tblSthn_Div1[Name / Club],1,FALSE)),IF(ISNA(VLOOKUP(tblPointScore[[#This Row],[Name / Club]],tblSthn_Div2[Name / Club],1,FALSE)),0,3),3)</f>
        <v>0</v>
      </c>
      <c r="X245" s="1">
        <f>SUM(tblPointScore[[#This Row],[Glbn Div 1]:[Sth H Pts]])</f>
        <v>0</v>
      </c>
      <c r="Y24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4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45" s="38" t="str">
        <f>IF(AND(tblPointScore[[#This Row],[Div 1 Pts]]&gt;0,tblPointScore[[#This Row],[Div 2 Pts]]&gt;0),"Y","N")</f>
        <v>N</v>
      </c>
      <c r="AB245" s="35" t="str">
        <f>IF(AND(tblPointScore[[#This Row],[Mac Div 1 A]]&gt;0,tblPointScore[[#This Row],[Mac Div 1 B]]&gt;0),"Y","N")</f>
        <v>N</v>
      </c>
      <c r="AC245" s="35" t="str">
        <f>IF(AND(tblPointScore[[#This Row],[Mac Div 2 A]]&gt;0,tblPointScore[[#This Row],[Mac Div 2 B]]&gt;0),"Y","N")</f>
        <v>N</v>
      </c>
      <c r="AD245" s="35" t="str">
        <f>IF(AND(tblPointScore[[#This Row],[Now Div 1 A]]&gt;0,tblPointScore[[#This Row],[Now Div 1 B]]&gt;0),"Y","N")</f>
        <v>N</v>
      </c>
      <c r="AE245" s="35" t="str">
        <f>IF(AND(tblPointScore[[#This Row],[Now Div 2 A]]&gt;0,tblPointScore[[#This Row],[Now Div 2 B]]&gt;0),"Y","N")</f>
        <v>N</v>
      </c>
      <c r="AF24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46" spans="1:32" hidden="1">
      <c r="A246" s="1">
        <f ca="1">CELL("row", A245)-1</f>
        <v>244</v>
      </c>
      <c r="B246" s="7" t="s">
        <v>47</v>
      </c>
      <c r="C246" s="7" t="s">
        <v>682</v>
      </c>
      <c r="D246" s="4" t="str">
        <f>CONCATENATE(tblPointScore[[#This Row],[Name]]," - ",tblPointScore[[#This Row],[Club]])</f>
        <v>de la Torre Nigel - CCC</v>
      </c>
      <c r="E246" s="1">
        <f>IF(ISNA(VLOOKUP(tblPointScore[[#This Row],[Name / Club]],tblGlbn_Div1[[Name / Club]:[Points]],5,FALSE)),0,VLOOKUP(tblPointScore[[#This Row],[Name / Club]],tblGlbn_Div1[[Name / Club]:[Points]],5,FALSE))</f>
        <v>0</v>
      </c>
      <c r="F246" s="1">
        <f>IF(ISNA(VLOOKUP(tblPointScore[[#This Row],[Name / Club]],tblGlbn_Div2[[Name / Club]:[Points]],5,FALSE)),0,VLOOKUP(tblPointScore[[#This Row],[Name / Club]],tblGlbn_Div2[[Name / Club]:[Points]],5,FALSE))</f>
        <v>0</v>
      </c>
      <c r="G246" s="1">
        <f>IF(ISNA(VLOOKUP(tblPointScore[[#This Row],[Name / Club]],tblGlbn_Div1[Name / Club],1,FALSE)),IF(ISNA(VLOOKUP(tblPointScore[[#This Row],[Name / Club]],tblGlbn_Div2[Name / Club],1,FALSE)),0,3),3)</f>
        <v>0</v>
      </c>
      <c r="H246" s="1">
        <f>IF(ISNA(VLOOKUP(tblPointScore[[#This Row],[Name / Club]],tblIll_Div1[[Name / Club]:[Points]],5,FALSE)),0,VLOOKUP(tblPointScore[[#This Row],[Name / Club]],tblIll_Div1[[Name / Club]:[Points]],5,FALSE))</f>
        <v>0</v>
      </c>
      <c r="I246" s="1">
        <f>IF(ISNA(VLOOKUP(tblPointScore[[#This Row],[Name / Club]],tblIll_Div2[[Name / Club]:[Points]],5,FALSE)),0,VLOOKUP(tblPointScore[[#This Row],[Name / Club]],tblIll_Div2[[Name / Club]:[Points]],5,FALSE))</f>
        <v>0</v>
      </c>
      <c r="J246" s="1">
        <f>IF(ISNA(VLOOKUP(tblPointScore[[#This Row],[Name / Club]],tblIll_Div1[Name / Club],1,FALSE)),IF(ISNA(VLOOKUP(tblPointScore[[#This Row],[Name / Club]],tblIll_Div2[Name / Club],1,FALSE)),0,3),3)</f>
        <v>0</v>
      </c>
      <c r="K246" s="1">
        <f>IF(ISNA(VLOOKUP(tblPointScore[[#This Row],[Name / Club]],tblMac_Div1A[[Name / Club]:[Points]],5,FALSE)),0,VLOOKUP(tblPointScore[[#This Row],[Name / Club]],tblMac_Div1A[[Name / Club]:[Points]],5,FALSE))</f>
        <v>0</v>
      </c>
      <c r="L246" s="1">
        <f>IF(ISNA(VLOOKUP(tblPointScore[[#This Row],[Name / Club]],tblMac_Div1B[[Name / Club]:[Points]],5,FALSE)),0,VLOOKUP(tblPointScore[[#This Row],[Name / Club]],tblMac_Div1B[[Name / Club]:[Points]],5,FALSE))</f>
        <v>0</v>
      </c>
      <c r="M246" s="1">
        <f>IF(ISNA(VLOOKUP(tblPointScore[[#This Row],[Name / Club]],tblMac_Div2A[[Name / Club]:[Points]],5,FALSE)),0,VLOOKUP(tblPointScore[[#This Row],[Name / Club]],tblMac_Div2A[[Name / Club]:[Points]],5,FALSE))</f>
        <v>0</v>
      </c>
      <c r="N246" s="1">
        <f>IF(ISNA(VLOOKUP(tblPointScore[[#This Row],[Name / Club]],tblMac_Div2B[[Name / Club]:[Points]],5,FALSE)),0,VLOOKUP(tblPointScore[[#This Row],[Name / Club]],tblMac_Div2B[[Name / Club]:[Points]],5,FALSE))</f>
        <v>0</v>
      </c>
      <c r="O24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46" s="1">
        <f>IF(ISNA(VLOOKUP(tblPointScore[[#This Row],[Name / Club]],tblNow_Div1A[[Name / Club]:[Points]],5,FALSE)),0,VLOOKUP(tblPointScore[[#This Row],[Name / Club]],tblNow_Div1A[[Name / Club]:[Points]],5,FALSE))</f>
        <v>0</v>
      </c>
      <c r="Q246" s="1">
        <f>IF(ISNA(VLOOKUP(tblPointScore[[#This Row],[Name / Club]],tblNow_Div1B[[Name / Club]:[Points]],5,FALSE)),0,VLOOKUP(tblPointScore[[#This Row],[Name / Club]],tblNow_Div1B[[Name / Club]:[Points]],5,FALSE))</f>
        <v>0</v>
      </c>
      <c r="R246" s="1">
        <f>IF(ISNA(VLOOKUP(tblPointScore[[#This Row],[Name / Club]],tblNow_Div2A[[Name / Club]:[Points]],5,FALSE)),0,VLOOKUP(tblPointScore[[#This Row],[Name / Club]],tblNow_Div2A[[Name / Club]:[Points]],5,FALSE))</f>
        <v>0</v>
      </c>
      <c r="S246" s="1">
        <f>IF(ISNA(VLOOKUP(tblPointScore[[#This Row],[Name / Club]],tblNow_Div2B[[Name / Club]:[Points]],5,FALSE)),0,VLOOKUP(tblPointScore[[#This Row],[Name / Club]],tblNow_Div2B[[Name / Club]:[Points]],5,FALSE))</f>
        <v>0</v>
      </c>
      <c r="T24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46" s="1">
        <f>IF(ISNA(VLOOKUP(tblPointScore[[#This Row],[Name / Club]],tblSthn_Div1[[Name / Club]:[Points]],5,FALSE)),0,VLOOKUP(tblPointScore[[#This Row],[Name / Club]],tblSthn_Div1[[Name / Club]:[Points]],5,FALSE))</f>
        <v>0</v>
      </c>
      <c r="V246" s="1">
        <f>IF(ISNA(VLOOKUP(tblPointScore[[#This Row],[Name / Club]],tblSthn_Div2[[Name / Club]:[Points]],5,FALSE)),0,VLOOKUP(tblPointScore[[#This Row],[Name / Club]],tblSthn_Div2[[Name / Club]:[Points]],5,FALSE))</f>
        <v>0</v>
      </c>
      <c r="W246" s="1">
        <f>IF(ISNA(VLOOKUP(tblPointScore[[#This Row],[Name / Club]],tblSthn_Div1[Name / Club],1,FALSE)),IF(ISNA(VLOOKUP(tblPointScore[[#This Row],[Name / Club]],tblSthn_Div2[Name / Club],1,FALSE)),0,3),3)</f>
        <v>0</v>
      </c>
      <c r="X246" s="1">
        <f>SUM(tblPointScore[[#This Row],[Glbn Div 1]:[Sth H Pts]])</f>
        <v>0</v>
      </c>
      <c r="Y24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4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46" s="38" t="str">
        <f>IF(AND(tblPointScore[[#This Row],[Div 1 Pts]]&gt;0,tblPointScore[[#This Row],[Div 2 Pts]]&gt;0),"Y","N")</f>
        <v>N</v>
      </c>
      <c r="AB246" s="35" t="str">
        <f>IF(AND(tblPointScore[[#This Row],[Mac Div 1 A]]&gt;0,tblPointScore[[#This Row],[Mac Div 1 B]]&gt;0),"Y","N")</f>
        <v>N</v>
      </c>
      <c r="AC246" s="35" t="str">
        <f>IF(AND(tblPointScore[[#This Row],[Mac Div 2 A]]&gt;0,tblPointScore[[#This Row],[Mac Div 2 B]]&gt;0),"Y","N")</f>
        <v>N</v>
      </c>
      <c r="AD246" s="35" t="str">
        <f>IF(AND(tblPointScore[[#This Row],[Now Div 1 A]]&gt;0,tblPointScore[[#This Row],[Now Div 1 B]]&gt;0),"Y","N")</f>
        <v>N</v>
      </c>
      <c r="AE246" s="35" t="str">
        <f>IF(AND(tblPointScore[[#This Row],[Now Div 2 A]]&gt;0,tblPointScore[[#This Row],[Now Div 2 B]]&gt;0),"Y","N")</f>
        <v>N</v>
      </c>
      <c r="AF24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47" spans="1:32" hidden="1">
      <c r="A247" s="1">
        <f ca="1">CELL("row", A246)-1</f>
        <v>245</v>
      </c>
      <c r="B247" s="43" t="s">
        <v>610</v>
      </c>
      <c r="C247" s="43" t="s">
        <v>688</v>
      </c>
      <c r="D247" s="4" t="str">
        <f>CONCATENATE(tblPointScore[[#This Row],[Name]]," - ",tblPointScore[[#This Row],[Club]])</f>
        <v>De Tourettes Nathan - ECC</v>
      </c>
      <c r="E247" s="9">
        <f>IF(ISNA(VLOOKUP(tblPointScore[[#This Row],[Name / Club]],tblGlbn_Div1[[Name / Club]:[Points]],5,FALSE)),0,VLOOKUP(tblPointScore[[#This Row],[Name / Club]],tblGlbn_Div1[[Name / Club]:[Points]],5,FALSE))</f>
        <v>0</v>
      </c>
      <c r="F247" s="9">
        <f>IF(ISNA(VLOOKUP(tblPointScore[[#This Row],[Name / Club]],tblGlbn_Div2[[Name / Club]:[Points]],5,FALSE)),0,VLOOKUP(tblPointScore[[#This Row],[Name / Club]],tblGlbn_Div2[[Name / Club]:[Points]],5,FALSE))</f>
        <v>0</v>
      </c>
      <c r="G247" s="9">
        <f>IF(ISNA(VLOOKUP(tblPointScore[[#This Row],[Name / Club]],tblGlbn_Div1[Name / Club],1,FALSE)),IF(ISNA(VLOOKUP(tblPointScore[[#This Row],[Name / Club]],tblGlbn_Div2[Name / Club],1,FALSE)),0,3),3)</f>
        <v>0</v>
      </c>
      <c r="H247" s="9">
        <f>IF(ISNA(VLOOKUP(tblPointScore[[#This Row],[Name / Club]],tblIll_Div1[[Name / Club]:[Points]],5,FALSE)),0,VLOOKUP(tblPointScore[[#This Row],[Name / Club]],tblIll_Div1[[Name / Club]:[Points]],5,FALSE))</f>
        <v>0</v>
      </c>
      <c r="I247" s="9">
        <f>IF(ISNA(VLOOKUP(tblPointScore[[#This Row],[Name / Club]],tblIll_Div2[[Name / Club]:[Points]],5,FALSE)),0,VLOOKUP(tblPointScore[[#This Row],[Name / Club]],tblIll_Div2[[Name / Club]:[Points]],5,FALSE))</f>
        <v>0</v>
      </c>
      <c r="J247" s="9">
        <f>IF(ISNA(VLOOKUP(tblPointScore[[#This Row],[Name / Club]],tblIll_Div1[Name / Club],1,FALSE)),IF(ISNA(VLOOKUP(tblPointScore[[#This Row],[Name / Club]],tblIll_Div2[Name / Club],1,FALSE)),0,3),3)</f>
        <v>0</v>
      </c>
      <c r="K247" s="9">
        <f>IF(ISNA(VLOOKUP(tblPointScore[[#This Row],[Name / Club]],tblMac_Div1A[[Name / Club]:[Points]],5,FALSE)),0,VLOOKUP(tblPointScore[[#This Row],[Name / Club]],tblMac_Div1A[[Name / Club]:[Points]],5,FALSE))</f>
        <v>0</v>
      </c>
      <c r="L247" s="9">
        <f>IF(ISNA(VLOOKUP(tblPointScore[[#This Row],[Name / Club]],tblMac_Div1B[[Name / Club]:[Points]],5,FALSE)),0,VLOOKUP(tblPointScore[[#This Row],[Name / Club]],tblMac_Div1B[[Name / Club]:[Points]],5,FALSE))</f>
        <v>0</v>
      </c>
      <c r="M247" s="9">
        <f>IF(ISNA(VLOOKUP(tblPointScore[[#This Row],[Name / Club]],tblMac_Div2A[[Name / Club]:[Points]],5,FALSE)),0,VLOOKUP(tblPointScore[[#This Row],[Name / Club]],tblMac_Div2A[[Name / Club]:[Points]],5,FALSE))</f>
        <v>0</v>
      </c>
      <c r="N247" s="9">
        <f>IF(ISNA(VLOOKUP(tblPointScore[[#This Row],[Name / Club]],tblMac_Div2B[[Name / Club]:[Points]],5,FALSE)),0,VLOOKUP(tblPointScore[[#This Row],[Name / Club]],tblMac_Div2B[[Name / Club]:[Points]],5,FALSE))</f>
        <v>0</v>
      </c>
      <c r="O247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47" s="9">
        <f>IF(ISNA(VLOOKUP(tblPointScore[[#This Row],[Name / Club]],tblNow_Div1A[[Name / Club]:[Points]],5,FALSE)),0,VLOOKUP(tblPointScore[[#This Row],[Name / Club]],tblNow_Div1A[[Name / Club]:[Points]],5,FALSE))</f>
        <v>0</v>
      </c>
      <c r="Q247" s="9">
        <f>IF(ISNA(VLOOKUP(tblPointScore[[#This Row],[Name / Club]],tblNow_Div1B[[Name / Club]:[Points]],5,FALSE)),0,VLOOKUP(tblPointScore[[#This Row],[Name / Club]],tblNow_Div1B[[Name / Club]:[Points]],5,FALSE))</f>
        <v>0</v>
      </c>
      <c r="R247" s="9">
        <f>IF(ISNA(VLOOKUP(tblPointScore[[#This Row],[Name / Club]],tblNow_Div2A[[Name / Club]:[Points]],5,FALSE)),0,VLOOKUP(tblPointScore[[#This Row],[Name / Club]],tblNow_Div2A[[Name / Club]:[Points]],5,FALSE))</f>
        <v>0</v>
      </c>
      <c r="S247" s="9">
        <f>IF(ISNA(VLOOKUP(tblPointScore[[#This Row],[Name / Club]],tblNow_Div2B[[Name / Club]:[Points]],5,FALSE)),0,VLOOKUP(tblPointScore[[#This Row],[Name / Club]],tblNow_Div2B[[Name / Club]:[Points]],5,FALSE))</f>
        <v>0</v>
      </c>
      <c r="T247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47" s="9">
        <f>IF(ISNA(VLOOKUP(tblPointScore[[#This Row],[Name / Club]],tblSthn_Div1[[Name / Club]:[Points]],5,FALSE)),0,VLOOKUP(tblPointScore[[#This Row],[Name / Club]],tblSthn_Div1[[Name / Club]:[Points]],5,FALSE))</f>
        <v>0</v>
      </c>
      <c r="V247" s="9">
        <f>IF(ISNA(VLOOKUP(tblPointScore[[#This Row],[Name / Club]],tblSthn_Div2[[Name / Club]:[Points]],5,FALSE)),0,VLOOKUP(tblPointScore[[#This Row],[Name / Club]],tblSthn_Div2[[Name / Club]:[Points]],5,FALSE))</f>
        <v>0</v>
      </c>
      <c r="W247" s="9">
        <f>IF(ISNA(VLOOKUP(tblPointScore[[#This Row],[Name / Club]],tblSthn_Div1[Name / Club],1,FALSE)),IF(ISNA(VLOOKUP(tblPointScore[[#This Row],[Name / Club]],tblSthn_Div2[Name / Club],1,FALSE)),0,3),3)</f>
        <v>0</v>
      </c>
      <c r="X247" s="9">
        <f>SUM(tblPointScore[[#This Row],[Glbn Div 1]:[Sth H Pts]])</f>
        <v>0</v>
      </c>
      <c r="Y24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4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47" s="38" t="str">
        <f>IF(AND(tblPointScore[[#This Row],[Div 1 Pts]]&gt;0,tblPointScore[[#This Row],[Div 2 Pts]]&gt;0),"Y","N")</f>
        <v>N</v>
      </c>
      <c r="AB247" s="35" t="str">
        <f>IF(AND(tblPointScore[[#This Row],[Mac Div 1 A]]&gt;0,tblPointScore[[#This Row],[Mac Div 1 B]]&gt;0),"Y","N")</f>
        <v>N</v>
      </c>
      <c r="AC247" s="35" t="str">
        <f>IF(AND(tblPointScore[[#This Row],[Mac Div 2 A]]&gt;0,tblPointScore[[#This Row],[Mac Div 2 B]]&gt;0),"Y","N")</f>
        <v>N</v>
      </c>
      <c r="AD247" s="35" t="str">
        <f>IF(AND(tblPointScore[[#This Row],[Now Div 1 A]]&gt;0,tblPointScore[[#This Row],[Now Div 1 B]]&gt;0),"Y","N")</f>
        <v>N</v>
      </c>
      <c r="AE247" s="35" t="str">
        <f>IF(AND(tblPointScore[[#This Row],[Now Div 2 A]]&gt;0,tblPointScore[[#This Row],[Now Div 2 B]]&gt;0),"Y","N")</f>
        <v>N</v>
      </c>
      <c r="AF24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48" spans="1:32" hidden="1">
      <c r="A248" s="1">
        <f ca="1">CELL("row", A247)-1</f>
        <v>246</v>
      </c>
      <c r="B248" s="7" t="s">
        <v>65</v>
      </c>
      <c r="C248" s="7" t="s">
        <v>685</v>
      </c>
      <c r="D248" s="4" t="str">
        <f>CONCATENATE(tblPointScore[[#This Row],[Name]]," - ",tblPointScore[[#This Row],[Club]])</f>
        <v>Deitz David - ICC</v>
      </c>
      <c r="E248" s="1">
        <f>IF(ISNA(VLOOKUP(tblPointScore[[#This Row],[Name / Club]],tblGlbn_Div1[[Name / Club]:[Points]],5,FALSE)),0,VLOOKUP(tblPointScore[[#This Row],[Name / Club]],tblGlbn_Div1[[Name / Club]:[Points]],5,FALSE))</f>
        <v>0</v>
      </c>
      <c r="F248" s="9">
        <f>IF(ISNA(VLOOKUP(tblPointScore[[#This Row],[Name / Club]],tblGlbn_Div2[[Name / Club]:[Points]],5,FALSE)),0,VLOOKUP(tblPointScore[[#This Row],[Name / Club]],tblGlbn_Div2[[Name / Club]:[Points]],5,FALSE))</f>
        <v>0</v>
      </c>
      <c r="G248" s="9">
        <f>IF(ISNA(VLOOKUP(tblPointScore[[#This Row],[Name / Club]],tblGlbn_Div1[Name / Club],1,FALSE)),IF(ISNA(VLOOKUP(tblPointScore[[#This Row],[Name / Club]],tblGlbn_Div2[Name / Club],1,FALSE)),0,3),3)</f>
        <v>0</v>
      </c>
      <c r="H248" s="9">
        <f>IF(ISNA(VLOOKUP(tblPointScore[[#This Row],[Name / Club]],tblIll_Div1[[Name / Club]:[Points]],5,FALSE)),0,VLOOKUP(tblPointScore[[#This Row],[Name / Club]],tblIll_Div1[[Name / Club]:[Points]],5,FALSE))</f>
        <v>0</v>
      </c>
      <c r="I248" s="9">
        <f>IF(ISNA(VLOOKUP(tblPointScore[[#This Row],[Name / Club]],tblIll_Div2[[Name / Club]:[Points]],5,FALSE)),0,VLOOKUP(tblPointScore[[#This Row],[Name / Club]],tblIll_Div2[[Name / Club]:[Points]],5,FALSE))</f>
        <v>0</v>
      </c>
      <c r="J248" s="9">
        <f>IF(ISNA(VLOOKUP(tblPointScore[[#This Row],[Name / Club]],tblIll_Div1[Name / Club],1,FALSE)),IF(ISNA(VLOOKUP(tblPointScore[[#This Row],[Name / Club]],tblIll_Div2[Name / Club],1,FALSE)),0,3),3)</f>
        <v>0</v>
      </c>
      <c r="K248" s="9">
        <f>IF(ISNA(VLOOKUP(tblPointScore[[#This Row],[Name / Club]],tblMac_Div1A[[Name / Club]:[Points]],5,FALSE)),0,VLOOKUP(tblPointScore[[#This Row],[Name / Club]],tblMac_Div1A[[Name / Club]:[Points]],5,FALSE))</f>
        <v>0</v>
      </c>
      <c r="L248" s="9">
        <f>IF(ISNA(VLOOKUP(tblPointScore[[#This Row],[Name / Club]],tblMac_Div1B[[Name / Club]:[Points]],5,FALSE)),0,VLOOKUP(tblPointScore[[#This Row],[Name / Club]],tblMac_Div1B[[Name / Club]:[Points]],5,FALSE))</f>
        <v>0</v>
      </c>
      <c r="M248" s="9">
        <f>IF(ISNA(VLOOKUP(tblPointScore[[#This Row],[Name / Club]],tblMac_Div2A[[Name / Club]:[Points]],5,FALSE)),0,VLOOKUP(tblPointScore[[#This Row],[Name / Club]],tblMac_Div2A[[Name / Club]:[Points]],5,FALSE))</f>
        <v>0</v>
      </c>
      <c r="N248" s="9">
        <f>IF(ISNA(VLOOKUP(tblPointScore[[#This Row],[Name / Club]],tblMac_Div2B[[Name / Club]:[Points]],5,FALSE)),0,VLOOKUP(tblPointScore[[#This Row],[Name / Club]],tblMac_Div2B[[Name / Club]:[Points]],5,FALSE))</f>
        <v>0</v>
      </c>
      <c r="O248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48" s="9">
        <f>IF(ISNA(VLOOKUP(tblPointScore[[#This Row],[Name / Club]],tblNow_Div1A[[Name / Club]:[Points]],5,FALSE)),0,VLOOKUP(tblPointScore[[#This Row],[Name / Club]],tblNow_Div1A[[Name / Club]:[Points]],5,FALSE))</f>
        <v>0</v>
      </c>
      <c r="Q248" s="9">
        <f>IF(ISNA(VLOOKUP(tblPointScore[[#This Row],[Name / Club]],tblNow_Div1B[[Name / Club]:[Points]],5,FALSE)),0,VLOOKUP(tblPointScore[[#This Row],[Name / Club]],tblNow_Div1B[[Name / Club]:[Points]],5,FALSE))</f>
        <v>0</v>
      </c>
      <c r="R248" s="9">
        <f>IF(ISNA(VLOOKUP(tblPointScore[[#This Row],[Name / Club]],tblNow_Div2A[[Name / Club]:[Points]],5,FALSE)),0,VLOOKUP(tblPointScore[[#This Row],[Name / Club]],tblNow_Div2A[[Name / Club]:[Points]],5,FALSE))</f>
        <v>0</v>
      </c>
      <c r="S248" s="9">
        <f>IF(ISNA(VLOOKUP(tblPointScore[[#This Row],[Name / Club]],tblNow_Div2B[[Name / Club]:[Points]],5,FALSE)),0,VLOOKUP(tblPointScore[[#This Row],[Name / Club]],tblNow_Div2B[[Name / Club]:[Points]],5,FALSE))</f>
        <v>0</v>
      </c>
      <c r="T248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48" s="9">
        <f>IF(ISNA(VLOOKUP(tblPointScore[[#This Row],[Name / Club]],tblSthn_Div1[[Name / Club]:[Points]],5,FALSE)),0,VLOOKUP(tblPointScore[[#This Row],[Name / Club]],tblSthn_Div1[[Name / Club]:[Points]],5,FALSE))</f>
        <v>0</v>
      </c>
      <c r="V248" s="9">
        <f>IF(ISNA(VLOOKUP(tblPointScore[[#This Row],[Name / Club]],tblSthn_Div2[[Name / Club]:[Points]],5,FALSE)),0,VLOOKUP(tblPointScore[[#This Row],[Name / Club]],tblSthn_Div2[[Name / Club]:[Points]],5,FALSE))</f>
        <v>0</v>
      </c>
      <c r="W248" s="9">
        <f>IF(ISNA(VLOOKUP(tblPointScore[[#This Row],[Name / Club]],tblSthn_Div1[Name / Club],1,FALSE)),IF(ISNA(VLOOKUP(tblPointScore[[#This Row],[Name / Club]],tblSthn_Div2[Name / Club],1,FALSE)),0,3),3)</f>
        <v>0</v>
      </c>
      <c r="X248" s="9">
        <f>SUM(tblPointScore[[#This Row],[Glbn Div 1]:[Sth H Pts]])</f>
        <v>0</v>
      </c>
      <c r="Y24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4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48" s="38" t="str">
        <f>IF(AND(tblPointScore[[#This Row],[Div 1 Pts]]&gt;0,tblPointScore[[#This Row],[Div 2 Pts]]&gt;0),"Y","N")</f>
        <v>N</v>
      </c>
      <c r="AB248" s="35" t="str">
        <f>IF(AND(tblPointScore[[#This Row],[Mac Div 1 A]]&gt;0,tblPointScore[[#This Row],[Mac Div 1 B]]&gt;0),"Y","N")</f>
        <v>N</v>
      </c>
      <c r="AC248" s="35" t="str">
        <f>IF(AND(tblPointScore[[#This Row],[Mac Div 2 A]]&gt;0,tblPointScore[[#This Row],[Mac Div 2 B]]&gt;0),"Y","N")</f>
        <v>N</v>
      </c>
      <c r="AD248" s="35" t="str">
        <f>IF(AND(tblPointScore[[#This Row],[Now Div 1 A]]&gt;0,tblPointScore[[#This Row],[Now Div 1 B]]&gt;0),"Y","N")</f>
        <v>N</v>
      </c>
      <c r="AE248" s="35" t="str">
        <f>IF(AND(tblPointScore[[#This Row],[Now Div 2 A]]&gt;0,tblPointScore[[#This Row],[Now Div 2 B]]&gt;0),"Y","N")</f>
        <v>N</v>
      </c>
      <c r="AF24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49" spans="1:32" hidden="1">
      <c r="A249" s="1">
        <f ca="1">CELL("row", A248)-1</f>
        <v>247</v>
      </c>
      <c r="B249" s="19" t="s">
        <v>154</v>
      </c>
      <c r="C249" s="50" t="s">
        <v>683</v>
      </c>
      <c r="D249" s="22" t="str">
        <f>CONCATENATE(tblPointScore[[#This Row],[Name]]," - ",tblPointScore[[#This Row],[Club]])</f>
        <v>Deitz Peter - SHCC</v>
      </c>
      <c r="E249" s="23">
        <f>IF(ISNA(VLOOKUP(tblPointScore[[#This Row],[Name / Club]],tblGlbn_Div1[[Name / Club]:[Points]],5,FALSE)),0,VLOOKUP(tblPointScore[[#This Row],[Name / Club]],tblGlbn_Div1[[Name / Club]:[Points]],5,FALSE))</f>
        <v>0</v>
      </c>
      <c r="F249" s="23">
        <f>IF(ISNA(VLOOKUP(tblPointScore[[#This Row],[Name / Club]],tblGlbn_Div2[[Name / Club]:[Points]],5,FALSE)),0,VLOOKUP(tblPointScore[[#This Row],[Name / Club]],tblGlbn_Div2[[Name / Club]:[Points]],5,FALSE))</f>
        <v>0</v>
      </c>
      <c r="G249" s="23">
        <f>IF(ISNA(VLOOKUP(tblPointScore[[#This Row],[Name / Club]],tblGlbn_Div1[Name / Club],1,FALSE)),IF(ISNA(VLOOKUP(tblPointScore[[#This Row],[Name / Club]],tblGlbn_Div2[Name / Club],1,FALSE)),0,3),3)</f>
        <v>0</v>
      </c>
      <c r="H249" s="23">
        <f>IF(ISNA(VLOOKUP(tblPointScore[[#This Row],[Name / Club]],tblIll_Div1[[Name / Club]:[Points]],5,FALSE)),0,VLOOKUP(tblPointScore[[#This Row],[Name / Club]],tblIll_Div1[[Name / Club]:[Points]],5,FALSE))</f>
        <v>0</v>
      </c>
      <c r="I249" s="23">
        <f>IF(ISNA(VLOOKUP(tblPointScore[[#This Row],[Name / Club]],tblIll_Div2[[Name / Club]:[Points]],5,FALSE)),0,VLOOKUP(tblPointScore[[#This Row],[Name / Club]],tblIll_Div2[[Name / Club]:[Points]],5,FALSE))</f>
        <v>0</v>
      </c>
      <c r="J249" s="23">
        <f>IF(ISNA(VLOOKUP(tblPointScore[[#This Row],[Name / Club]],tblIll_Div1[Name / Club],1,FALSE)),IF(ISNA(VLOOKUP(tblPointScore[[#This Row],[Name / Club]],tblIll_Div2[Name / Club],1,FALSE)),0,3),3)</f>
        <v>0</v>
      </c>
      <c r="K249" s="23">
        <f>IF(ISNA(VLOOKUP(tblPointScore[[#This Row],[Name / Club]],tblMac_Div1A[[Name / Club]:[Points]],5,FALSE)),0,VLOOKUP(tblPointScore[[#This Row],[Name / Club]],tblMac_Div1A[[Name / Club]:[Points]],5,FALSE))</f>
        <v>0</v>
      </c>
      <c r="L249" s="23">
        <f>IF(ISNA(VLOOKUP(tblPointScore[[#This Row],[Name / Club]],tblMac_Div1B[[Name / Club]:[Points]],5,FALSE)),0,VLOOKUP(tblPointScore[[#This Row],[Name / Club]],tblMac_Div1B[[Name / Club]:[Points]],5,FALSE))</f>
        <v>0</v>
      </c>
      <c r="M249" s="23">
        <f>IF(ISNA(VLOOKUP(tblPointScore[[#This Row],[Name / Club]],tblMac_Div2A[[Name / Club]:[Points]],5,FALSE)),0,VLOOKUP(tblPointScore[[#This Row],[Name / Club]],tblMac_Div2A[[Name / Club]:[Points]],5,FALSE))</f>
        <v>0</v>
      </c>
      <c r="N249" s="23">
        <f>IF(ISNA(VLOOKUP(tblPointScore[[#This Row],[Name / Club]],tblMac_Div2B[[Name / Club]:[Points]],5,FALSE)),0,VLOOKUP(tblPointScore[[#This Row],[Name / Club]],tblMac_Div2B[[Name / Club]:[Points]],5,FALSE))</f>
        <v>0</v>
      </c>
      <c r="O249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49" s="23">
        <f>IF(ISNA(VLOOKUP(tblPointScore[[#This Row],[Name / Club]],tblNow_Div1A[[Name / Club]:[Points]],5,FALSE)),0,VLOOKUP(tblPointScore[[#This Row],[Name / Club]],tblNow_Div1A[[Name / Club]:[Points]],5,FALSE))</f>
        <v>0</v>
      </c>
      <c r="Q249" s="23">
        <f>IF(ISNA(VLOOKUP(tblPointScore[[#This Row],[Name / Club]],tblNow_Div1B[[Name / Club]:[Points]],5,FALSE)),0,VLOOKUP(tblPointScore[[#This Row],[Name / Club]],tblNow_Div1B[[Name / Club]:[Points]],5,FALSE))</f>
        <v>0</v>
      </c>
      <c r="R249" s="23">
        <f>IF(ISNA(VLOOKUP(tblPointScore[[#This Row],[Name / Club]],tblNow_Div2A[[Name / Club]:[Points]],5,FALSE)),0,VLOOKUP(tblPointScore[[#This Row],[Name / Club]],tblNow_Div2A[[Name / Club]:[Points]],5,FALSE))</f>
        <v>0</v>
      </c>
      <c r="S249" s="23">
        <f>IF(ISNA(VLOOKUP(tblPointScore[[#This Row],[Name / Club]],tblNow_Div2B[[Name / Club]:[Points]],5,FALSE)),0,VLOOKUP(tblPointScore[[#This Row],[Name / Club]],tblNow_Div2B[[Name / Club]:[Points]],5,FALSE))</f>
        <v>0</v>
      </c>
      <c r="T249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49" s="23">
        <f>IF(ISNA(VLOOKUP(tblPointScore[[#This Row],[Name / Club]],tblSthn_Div1[[Name / Club]:[Points]],5,FALSE)),0,VLOOKUP(tblPointScore[[#This Row],[Name / Club]],tblSthn_Div1[[Name / Club]:[Points]],5,FALSE))</f>
        <v>0</v>
      </c>
      <c r="V249" s="23">
        <f>IF(ISNA(VLOOKUP(tblPointScore[[#This Row],[Name / Club]],tblSthn_Div2[[Name / Club]:[Points]],5,FALSE)),0,VLOOKUP(tblPointScore[[#This Row],[Name / Club]],tblSthn_Div2[[Name / Club]:[Points]],5,FALSE))</f>
        <v>0</v>
      </c>
      <c r="W249" s="23">
        <f>IF(ISNA(VLOOKUP(tblPointScore[[#This Row],[Name / Club]],tblSthn_Div1[Name / Club],1,FALSE)),IF(ISNA(VLOOKUP(tblPointScore[[#This Row],[Name / Club]],tblSthn_Div2[Name / Club],1,FALSE)),0,3),3)</f>
        <v>0</v>
      </c>
      <c r="X249" s="23">
        <f>SUM(tblPointScore[[#This Row],[Glbn Div 1]:[Sth H Pts]])</f>
        <v>0</v>
      </c>
      <c r="Y24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4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49" s="38" t="str">
        <f>IF(AND(tblPointScore[[#This Row],[Div 1 Pts]]&gt;0,tblPointScore[[#This Row],[Div 2 Pts]]&gt;0),"Y","N")</f>
        <v>N</v>
      </c>
      <c r="AB249" s="35" t="str">
        <f>IF(AND(tblPointScore[[#This Row],[Mac Div 1 A]]&gt;0,tblPointScore[[#This Row],[Mac Div 1 B]]&gt;0),"Y","N")</f>
        <v>N</v>
      </c>
      <c r="AC249" s="35" t="str">
        <f>IF(AND(tblPointScore[[#This Row],[Mac Div 2 A]]&gt;0,tblPointScore[[#This Row],[Mac Div 2 B]]&gt;0),"Y","N")</f>
        <v>N</v>
      </c>
      <c r="AD249" s="35" t="str">
        <f>IF(AND(tblPointScore[[#This Row],[Now Div 1 A]]&gt;0,tblPointScore[[#This Row],[Now Div 1 B]]&gt;0),"Y","N")</f>
        <v>N</v>
      </c>
      <c r="AE249" s="35" t="str">
        <f>IF(AND(tblPointScore[[#This Row],[Now Div 2 A]]&gt;0,tblPointScore[[#This Row],[Now Div 2 B]]&gt;0),"Y","N")</f>
        <v>N</v>
      </c>
      <c r="AF24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50" spans="1:32" hidden="1">
      <c r="A250" s="1">
        <f ca="1">CELL("row", A249)-1</f>
        <v>248</v>
      </c>
      <c r="B250" s="7" t="s">
        <v>434</v>
      </c>
      <c r="C250" s="7" t="s">
        <v>683</v>
      </c>
      <c r="D250" s="4" t="str">
        <f>CONCATENATE(tblPointScore[[#This Row],[Name]]," - ",tblPointScore[[#This Row],[Club]])</f>
        <v>Delamont Alex - SHCC</v>
      </c>
      <c r="E250" s="1">
        <f>IF(ISNA(VLOOKUP(tblPointScore[[#This Row],[Name / Club]],tblGlbn_Div1[[Name / Club]:[Points]],5,FALSE)),0,VLOOKUP(tblPointScore[[#This Row],[Name / Club]],tblGlbn_Div1[[Name / Club]:[Points]],5,FALSE))</f>
        <v>0</v>
      </c>
      <c r="F250" s="9">
        <f>IF(ISNA(VLOOKUP(tblPointScore[[#This Row],[Name / Club]],tblGlbn_Div2[[Name / Club]:[Points]],5,FALSE)),0,VLOOKUP(tblPointScore[[#This Row],[Name / Club]],tblGlbn_Div2[[Name / Club]:[Points]],5,FALSE))</f>
        <v>0</v>
      </c>
      <c r="G250" s="9">
        <f>IF(ISNA(VLOOKUP(tblPointScore[[#This Row],[Name / Club]],tblGlbn_Div1[Name / Club],1,FALSE)),IF(ISNA(VLOOKUP(tblPointScore[[#This Row],[Name / Club]],tblGlbn_Div2[Name / Club],1,FALSE)),0,3),3)</f>
        <v>0</v>
      </c>
      <c r="H250" s="1">
        <f>IF(ISNA(VLOOKUP(tblPointScore[[#This Row],[Name / Club]],tblIll_Div1[[Name / Club]:[Points]],5,FALSE)),0,VLOOKUP(tblPointScore[[#This Row],[Name / Club]],tblIll_Div1[[Name / Club]:[Points]],5,FALSE))</f>
        <v>0</v>
      </c>
      <c r="I250" s="1">
        <f>IF(ISNA(VLOOKUP(tblPointScore[[#This Row],[Name / Club]],tblIll_Div2[[Name / Club]:[Points]],5,FALSE)),0,VLOOKUP(tblPointScore[[#This Row],[Name / Club]],tblIll_Div2[[Name / Club]:[Points]],5,FALSE))</f>
        <v>0</v>
      </c>
      <c r="J250" s="1">
        <f>IF(ISNA(VLOOKUP(tblPointScore[[#This Row],[Name / Club]],tblIll_Div1[Name / Club],1,FALSE)),IF(ISNA(VLOOKUP(tblPointScore[[#This Row],[Name / Club]],tblIll_Div2[Name / Club],1,FALSE)),0,3),3)</f>
        <v>0</v>
      </c>
      <c r="K250" s="1">
        <f>IF(ISNA(VLOOKUP(tblPointScore[[#This Row],[Name / Club]],tblMac_Div1A[[Name / Club]:[Points]],5,FALSE)),0,VLOOKUP(tblPointScore[[#This Row],[Name / Club]],tblMac_Div1A[[Name / Club]:[Points]],5,FALSE))</f>
        <v>0</v>
      </c>
      <c r="L250" s="1">
        <f>IF(ISNA(VLOOKUP(tblPointScore[[#This Row],[Name / Club]],tblMac_Div1B[[Name / Club]:[Points]],5,FALSE)),0,VLOOKUP(tblPointScore[[#This Row],[Name / Club]],tblMac_Div1B[[Name / Club]:[Points]],5,FALSE))</f>
        <v>0</v>
      </c>
      <c r="M250" s="1">
        <f>IF(ISNA(VLOOKUP(tblPointScore[[#This Row],[Name / Club]],tblMac_Div2A[[Name / Club]:[Points]],5,FALSE)),0,VLOOKUP(tblPointScore[[#This Row],[Name / Club]],tblMac_Div2A[[Name / Club]:[Points]],5,FALSE))</f>
        <v>0</v>
      </c>
      <c r="N250" s="1">
        <f>IF(ISNA(VLOOKUP(tblPointScore[[#This Row],[Name / Club]],tblMac_Div2B[[Name / Club]:[Points]],5,FALSE)),0,VLOOKUP(tblPointScore[[#This Row],[Name / Club]],tblMac_Div2B[[Name / Club]:[Points]],5,FALSE))</f>
        <v>0</v>
      </c>
      <c r="O25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50" s="1">
        <f>IF(ISNA(VLOOKUP(tblPointScore[[#This Row],[Name / Club]],tblNow_Div1A[[Name / Club]:[Points]],5,FALSE)),0,VLOOKUP(tblPointScore[[#This Row],[Name / Club]],tblNow_Div1A[[Name / Club]:[Points]],5,FALSE))</f>
        <v>0</v>
      </c>
      <c r="Q250" s="1">
        <f>IF(ISNA(VLOOKUP(tblPointScore[[#This Row],[Name / Club]],tblNow_Div1B[[Name / Club]:[Points]],5,FALSE)),0,VLOOKUP(tblPointScore[[#This Row],[Name / Club]],tblNow_Div1B[[Name / Club]:[Points]],5,FALSE))</f>
        <v>0</v>
      </c>
      <c r="R250" s="1">
        <f>IF(ISNA(VLOOKUP(tblPointScore[[#This Row],[Name / Club]],tblNow_Div2A[[Name / Club]:[Points]],5,FALSE)),0,VLOOKUP(tblPointScore[[#This Row],[Name / Club]],tblNow_Div2A[[Name / Club]:[Points]],5,FALSE))</f>
        <v>0</v>
      </c>
      <c r="S250" s="1">
        <f>IF(ISNA(VLOOKUP(tblPointScore[[#This Row],[Name / Club]],tblNow_Div2B[[Name / Club]:[Points]],5,FALSE)),0,VLOOKUP(tblPointScore[[#This Row],[Name / Club]],tblNow_Div2B[[Name / Club]:[Points]],5,FALSE))</f>
        <v>0</v>
      </c>
      <c r="T25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50" s="1">
        <f>IF(ISNA(VLOOKUP(tblPointScore[[#This Row],[Name / Club]],tblSthn_Div1[[Name / Club]:[Points]],5,FALSE)),0,VLOOKUP(tblPointScore[[#This Row],[Name / Club]],tblSthn_Div1[[Name / Club]:[Points]],5,FALSE))</f>
        <v>0</v>
      </c>
      <c r="V250" s="1">
        <f>IF(ISNA(VLOOKUP(tblPointScore[[#This Row],[Name / Club]],tblSthn_Div2[[Name / Club]:[Points]],5,FALSE)),0,VLOOKUP(tblPointScore[[#This Row],[Name / Club]],tblSthn_Div2[[Name / Club]:[Points]],5,FALSE))</f>
        <v>0</v>
      </c>
      <c r="W250" s="1">
        <f>IF(ISNA(VLOOKUP(tblPointScore[[#This Row],[Name / Club]],tblSthn_Div1[Name / Club],1,FALSE)),IF(ISNA(VLOOKUP(tblPointScore[[#This Row],[Name / Club]],tblSthn_Div2[Name / Club],1,FALSE)),0,3),3)</f>
        <v>0</v>
      </c>
      <c r="X250" s="9">
        <f>SUM(tblPointScore[[#This Row],[Glbn Div 1]:[Sth H Pts]])</f>
        <v>0</v>
      </c>
      <c r="Y25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5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50" s="38" t="str">
        <f>IF(AND(tblPointScore[[#This Row],[Div 1 Pts]]&gt;0,tblPointScore[[#This Row],[Div 2 Pts]]&gt;0),"Y","N")</f>
        <v>N</v>
      </c>
      <c r="AB250" s="35" t="str">
        <f>IF(AND(tblPointScore[[#This Row],[Mac Div 1 A]]&gt;0,tblPointScore[[#This Row],[Mac Div 1 B]]&gt;0),"Y","N")</f>
        <v>N</v>
      </c>
      <c r="AC250" s="35" t="str">
        <f>IF(AND(tblPointScore[[#This Row],[Mac Div 2 A]]&gt;0,tblPointScore[[#This Row],[Mac Div 2 B]]&gt;0),"Y","N")</f>
        <v>N</v>
      </c>
      <c r="AD250" s="35" t="str">
        <f>IF(AND(tblPointScore[[#This Row],[Now Div 1 A]]&gt;0,tblPointScore[[#This Row],[Now Div 1 B]]&gt;0),"Y","N")</f>
        <v>N</v>
      </c>
      <c r="AE250" s="35" t="str">
        <f>IF(AND(tblPointScore[[#This Row],[Now Div 2 A]]&gt;0,tblPointScore[[#This Row],[Now Div 2 B]]&gt;0),"Y","N")</f>
        <v>N</v>
      </c>
      <c r="AF25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51" spans="1:32" hidden="1">
      <c r="A251" s="1">
        <f ca="1">CELL("row", A250)-1</f>
        <v>249</v>
      </c>
      <c r="B251" s="7" t="s">
        <v>155</v>
      </c>
      <c r="C251" s="7" t="s">
        <v>683</v>
      </c>
      <c r="D251" s="4" t="str">
        <f>CONCATENATE(tblPointScore[[#This Row],[Name]]," - ",tblPointScore[[#This Row],[Club]])</f>
        <v>Delamont Gordon - SHCC</v>
      </c>
      <c r="E251" s="1">
        <f>IF(ISNA(VLOOKUP(tblPointScore[[#This Row],[Name / Club]],tblGlbn_Div1[[Name / Club]:[Points]],5,FALSE)),0,VLOOKUP(tblPointScore[[#This Row],[Name / Club]],tblGlbn_Div1[[Name / Club]:[Points]],5,FALSE))</f>
        <v>0</v>
      </c>
      <c r="F251" s="1">
        <f>IF(ISNA(VLOOKUP(tblPointScore[[#This Row],[Name / Club]],tblGlbn_Div2[[Name / Club]:[Points]],5,FALSE)),0,VLOOKUP(tblPointScore[[#This Row],[Name / Club]],tblGlbn_Div2[[Name / Club]:[Points]],5,FALSE))</f>
        <v>0</v>
      </c>
      <c r="G251" s="1">
        <f>IF(ISNA(VLOOKUP(tblPointScore[[#This Row],[Name / Club]],tblGlbn_Div1[Name / Club],1,FALSE)),IF(ISNA(VLOOKUP(tblPointScore[[#This Row],[Name / Club]],tblGlbn_Div2[Name / Club],1,FALSE)),0,3),3)</f>
        <v>0</v>
      </c>
      <c r="H251" s="1">
        <f>IF(ISNA(VLOOKUP(tblPointScore[[#This Row],[Name / Club]],tblIll_Div1[[Name / Club]:[Points]],5,FALSE)),0,VLOOKUP(tblPointScore[[#This Row],[Name / Club]],tblIll_Div1[[Name / Club]:[Points]],5,FALSE))</f>
        <v>0</v>
      </c>
      <c r="I251" s="1">
        <f>IF(ISNA(VLOOKUP(tblPointScore[[#This Row],[Name / Club]],tblIll_Div2[[Name / Club]:[Points]],5,FALSE)),0,VLOOKUP(tblPointScore[[#This Row],[Name / Club]],tblIll_Div2[[Name / Club]:[Points]],5,FALSE))</f>
        <v>0</v>
      </c>
      <c r="J251" s="1">
        <f>IF(ISNA(VLOOKUP(tblPointScore[[#This Row],[Name / Club]],tblIll_Div1[Name / Club],1,FALSE)),IF(ISNA(VLOOKUP(tblPointScore[[#This Row],[Name / Club]],tblIll_Div2[Name / Club],1,FALSE)),0,3),3)</f>
        <v>0</v>
      </c>
      <c r="K251" s="1">
        <f>IF(ISNA(VLOOKUP(tblPointScore[[#This Row],[Name / Club]],tblMac_Div1A[[Name / Club]:[Points]],5,FALSE)),0,VLOOKUP(tblPointScore[[#This Row],[Name / Club]],tblMac_Div1A[[Name / Club]:[Points]],5,FALSE))</f>
        <v>0</v>
      </c>
      <c r="L251" s="1">
        <f>IF(ISNA(VLOOKUP(tblPointScore[[#This Row],[Name / Club]],tblMac_Div1B[[Name / Club]:[Points]],5,FALSE)),0,VLOOKUP(tblPointScore[[#This Row],[Name / Club]],tblMac_Div1B[[Name / Club]:[Points]],5,FALSE))</f>
        <v>0</v>
      </c>
      <c r="M251" s="1">
        <f>IF(ISNA(VLOOKUP(tblPointScore[[#This Row],[Name / Club]],tblMac_Div2A[[Name / Club]:[Points]],5,FALSE)),0,VLOOKUP(tblPointScore[[#This Row],[Name / Club]],tblMac_Div2A[[Name / Club]:[Points]],5,FALSE))</f>
        <v>0</v>
      </c>
      <c r="N251" s="1">
        <f>IF(ISNA(VLOOKUP(tblPointScore[[#This Row],[Name / Club]],tblMac_Div2B[[Name / Club]:[Points]],5,FALSE)),0,VLOOKUP(tblPointScore[[#This Row],[Name / Club]],tblMac_Div2B[[Name / Club]:[Points]],5,FALSE))</f>
        <v>0</v>
      </c>
      <c r="O25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51" s="1">
        <f>IF(ISNA(VLOOKUP(tblPointScore[[#This Row],[Name / Club]],tblNow_Div1A[[Name / Club]:[Points]],5,FALSE)),0,VLOOKUP(tblPointScore[[#This Row],[Name / Club]],tblNow_Div1A[[Name / Club]:[Points]],5,FALSE))</f>
        <v>0</v>
      </c>
      <c r="Q251" s="1">
        <f>IF(ISNA(VLOOKUP(tblPointScore[[#This Row],[Name / Club]],tblNow_Div1B[[Name / Club]:[Points]],5,FALSE)),0,VLOOKUP(tblPointScore[[#This Row],[Name / Club]],tblNow_Div1B[[Name / Club]:[Points]],5,FALSE))</f>
        <v>0</v>
      </c>
      <c r="R251" s="1">
        <f>IF(ISNA(VLOOKUP(tblPointScore[[#This Row],[Name / Club]],tblNow_Div2A[[Name / Club]:[Points]],5,FALSE)),0,VLOOKUP(tblPointScore[[#This Row],[Name / Club]],tblNow_Div2A[[Name / Club]:[Points]],5,FALSE))</f>
        <v>0</v>
      </c>
      <c r="S251" s="1">
        <f>IF(ISNA(VLOOKUP(tblPointScore[[#This Row],[Name / Club]],tblNow_Div2B[[Name / Club]:[Points]],5,FALSE)),0,VLOOKUP(tblPointScore[[#This Row],[Name / Club]],tblNow_Div2B[[Name / Club]:[Points]],5,FALSE))</f>
        <v>0</v>
      </c>
      <c r="T25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51" s="1">
        <f>IF(ISNA(VLOOKUP(tblPointScore[[#This Row],[Name / Club]],tblSthn_Div1[[Name / Club]:[Points]],5,FALSE)),0,VLOOKUP(tblPointScore[[#This Row],[Name / Club]],tblSthn_Div1[[Name / Club]:[Points]],5,FALSE))</f>
        <v>0</v>
      </c>
      <c r="V251" s="1">
        <f>IF(ISNA(VLOOKUP(tblPointScore[[#This Row],[Name / Club]],tblSthn_Div2[[Name / Club]:[Points]],5,FALSE)),0,VLOOKUP(tblPointScore[[#This Row],[Name / Club]],tblSthn_Div2[[Name / Club]:[Points]],5,FALSE))</f>
        <v>0</v>
      </c>
      <c r="W251" s="1">
        <f>IF(ISNA(VLOOKUP(tblPointScore[[#This Row],[Name / Club]],tblSthn_Div1[Name / Club],1,FALSE)),IF(ISNA(VLOOKUP(tblPointScore[[#This Row],[Name / Club]],tblSthn_Div2[Name / Club],1,FALSE)),0,3),3)</f>
        <v>0</v>
      </c>
      <c r="X251" s="1">
        <f>SUM(tblPointScore[[#This Row],[Glbn Div 1]:[Sth H Pts]])</f>
        <v>0</v>
      </c>
      <c r="Y25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5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51" s="38" t="str">
        <f>IF(AND(tblPointScore[[#This Row],[Div 1 Pts]]&gt;0,tblPointScore[[#This Row],[Div 2 Pts]]&gt;0),"Y","N")</f>
        <v>N</v>
      </c>
      <c r="AB251" s="35" t="str">
        <f>IF(AND(tblPointScore[[#This Row],[Mac Div 1 A]]&gt;0,tblPointScore[[#This Row],[Mac Div 1 B]]&gt;0),"Y","N")</f>
        <v>N</v>
      </c>
      <c r="AC251" s="35" t="str">
        <f>IF(AND(tblPointScore[[#This Row],[Mac Div 2 A]]&gt;0,tblPointScore[[#This Row],[Mac Div 2 B]]&gt;0),"Y","N")</f>
        <v>N</v>
      </c>
      <c r="AD251" s="35" t="str">
        <f>IF(AND(tblPointScore[[#This Row],[Now Div 1 A]]&gt;0,tblPointScore[[#This Row],[Now Div 1 B]]&gt;0),"Y","N")</f>
        <v>N</v>
      </c>
      <c r="AE251" s="35" t="str">
        <f>IF(AND(tblPointScore[[#This Row],[Now Div 2 A]]&gt;0,tblPointScore[[#This Row],[Now Div 2 B]]&gt;0),"Y","N")</f>
        <v>N</v>
      </c>
      <c r="AF25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52" spans="1:32" hidden="1">
      <c r="A252" s="1">
        <f ca="1">CELL("row", A251)-1</f>
        <v>250</v>
      </c>
      <c r="B252" s="7" t="s">
        <v>435</v>
      </c>
      <c r="C252" s="7" t="s">
        <v>683</v>
      </c>
      <c r="D252" s="4" t="str">
        <f>CONCATENATE(tblPointScore[[#This Row],[Name]]," - ",tblPointScore[[#This Row],[Club]])</f>
        <v>DeMaria Angelo - SHCC</v>
      </c>
      <c r="E252" s="1">
        <f>IF(ISNA(VLOOKUP(tblPointScore[[#This Row],[Name / Club]],tblGlbn_Div1[[Name / Club]:[Points]],5,FALSE)),0,VLOOKUP(tblPointScore[[#This Row],[Name / Club]],tblGlbn_Div1[[Name / Club]:[Points]],5,FALSE))</f>
        <v>0</v>
      </c>
      <c r="F252" s="9">
        <f>IF(ISNA(VLOOKUP(tblPointScore[[#This Row],[Name / Club]],tblGlbn_Div2[[Name / Club]:[Points]],5,FALSE)),0,VLOOKUP(tblPointScore[[#This Row],[Name / Club]],tblGlbn_Div2[[Name / Club]:[Points]],5,FALSE))</f>
        <v>0</v>
      </c>
      <c r="G252" s="9">
        <f>IF(ISNA(VLOOKUP(tblPointScore[[#This Row],[Name / Club]],tblGlbn_Div1[Name / Club],1,FALSE)),IF(ISNA(VLOOKUP(tblPointScore[[#This Row],[Name / Club]],tblGlbn_Div2[Name / Club],1,FALSE)),0,3),3)</f>
        <v>0</v>
      </c>
      <c r="H252" s="1">
        <f>IF(ISNA(VLOOKUP(tblPointScore[[#This Row],[Name / Club]],tblIll_Div1[[Name / Club]:[Points]],5,FALSE)),0,VLOOKUP(tblPointScore[[#This Row],[Name / Club]],tblIll_Div1[[Name / Club]:[Points]],5,FALSE))</f>
        <v>0</v>
      </c>
      <c r="I252" s="1">
        <f>IF(ISNA(VLOOKUP(tblPointScore[[#This Row],[Name / Club]],tblIll_Div2[[Name / Club]:[Points]],5,FALSE)),0,VLOOKUP(tblPointScore[[#This Row],[Name / Club]],tblIll_Div2[[Name / Club]:[Points]],5,FALSE))</f>
        <v>0</v>
      </c>
      <c r="J252" s="1">
        <f>IF(ISNA(VLOOKUP(tblPointScore[[#This Row],[Name / Club]],tblIll_Div1[Name / Club],1,FALSE)),IF(ISNA(VLOOKUP(tblPointScore[[#This Row],[Name / Club]],tblIll_Div2[Name / Club],1,FALSE)),0,3),3)</f>
        <v>0</v>
      </c>
      <c r="K252" s="1">
        <f>IF(ISNA(VLOOKUP(tblPointScore[[#This Row],[Name / Club]],tblMac_Div1A[[Name / Club]:[Points]],5,FALSE)),0,VLOOKUP(tblPointScore[[#This Row],[Name / Club]],tblMac_Div1A[[Name / Club]:[Points]],5,FALSE))</f>
        <v>0</v>
      </c>
      <c r="L252" s="1">
        <f>IF(ISNA(VLOOKUP(tblPointScore[[#This Row],[Name / Club]],tblMac_Div1B[[Name / Club]:[Points]],5,FALSE)),0,VLOOKUP(tblPointScore[[#This Row],[Name / Club]],tblMac_Div1B[[Name / Club]:[Points]],5,FALSE))</f>
        <v>0</v>
      </c>
      <c r="M252" s="1">
        <f>IF(ISNA(VLOOKUP(tblPointScore[[#This Row],[Name / Club]],tblMac_Div2A[[Name / Club]:[Points]],5,FALSE)),0,VLOOKUP(tblPointScore[[#This Row],[Name / Club]],tblMac_Div2A[[Name / Club]:[Points]],5,FALSE))</f>
        <v>0</v>
      </c>
      <c r="N252" s="1">
        <f>IF(ISNA(VLOOKUP(tblPointScore[[#This Row],[Name / Club]],tblMac_Div2B[[Name / Club]:[Points]],5,FALSE)),0,VLOOKUP(tblPointScore[[#This Row],[Name / Club]],tblMac_Div2B[[Name / Club]:[Points]],5,FALSE))</f>
        <v>0</v>
      </c>
      <c r="O25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52" s="1">
        <f>IF(ISNA(VLOOKUP(tblPointScore[[#This Row],[Name / Club]],tblNow_Div1A[[Name / Club]:[Points]],5,FALSE)),0,VLOOKUP(tblPointScore[[#This Row],[Name / Club]],tblNow_Div1A[[Name / Club]:[Points]],5,FALSE))</f>
        <v>0</v>
      </c>
      <c r="Q252" s="1">
        <f>IF(ISNA(VLOOKUP(tblPointScore[[#This Row],[Name / Club]],tblNow_Div1B[[Name / Club]:[Points]],5,FALSE)),0,VLOOKUP(tblPointScore[[#This Row],[Name / Club]],tblNow_Div1B[[Name / Club]:[Points]],5,FALSE))</f>
        <v>0</v>
      </c>
      <c r="R252" s="1">
        <f>IF(ISNA(VLOOKUP(tblPointScore[[#This Row],[Name / Club]],tblNow_Div2A[[Name / Club]:[Points]],5,FALSE)),0,VLOOKUP(tblPointScore[[#This Row],[Name / Club]],tblNow_Div2A[[Name / Club]:[Points]],5,FALSE))</f>
        <v>0</v>
      </c>
      <c r="S252" s="1">
        <f>IF(ISNA(VLOOKUP(tblPointScore[[#This Row],[Name / Club]],tblNow_Div2B[[Name / Club]:[Points]],5,FALSE)),0,VLOOKUP(tblPointScore[[#This Row],[Name / Club]],tblNow_Div2B[[Name / Club]:[Points]],5,FALSE))</f>
        <v>0</v>
      </c>
      <c r="T25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52" s="1">
        <f>IF(ISNA(VLOOKUP(tblPointScore[[#This Row],[Name / Club]],tblSthn_Div1[[Name / Club]:[Points]],5,FALSE)),0,VLOOKUP(tblPointScore[[#This Row],[Name / Club]],tblSthn_Div1[[Name / Club]:[Points]],5,FALSE))</f>
        <v>0</v>
      </c>
      <c r="V252" s="1">
        <f>IF(ISNA(VLOOKUP(tblPointScore[[#This Row],[Name / Club]],tblSthn_Div2[[Name / Club]:[Points]],5,FALSE)),0,VLOOKUP(tblPointScore[[#This Row],[Name / Club]],tblSthn_Div2[[Name / Club]:[Points]],5,FALSE))</f>
        <v>0</v>
      </c>
      <c r="W252" s="1">
        <f>IF(ISNA(VLOOKUP(tblPointScore[[#This Row],[Name / Club]],tblSthn_Div1[Name / Club],1,FALSE)),IF(ISNA(VLOOKUP(tblPointScore[[#This Row],[Name / Club]],tblSthn_Div2[Name / Club],1,FALSE)),0,3),3)</f>
        <v>0</v>
      </c>
      <c r="X252" s="9">
        <f>SUM(tblPointScore[[#This Row],[Glbn Div 1]:[Sth H Pts]])</f>
        <v>0</v>
      </c>
      <c r="Y25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5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52" s="38" t="str">
        <f>IF(AND(tblPointScore[[#This Row],[Div 1 Pts]]&gt;0,tblPointScore[[#This Row],[Div 2 Pts]]&gt;0),"Y","N")</f>
        <v>N</v>
      </c>
      <c r="AB252" s="35" t="str">
        <f>IF(AND(tblPointScore[[#This Row],[Mac Div 1 A]]&gt;0,tblPointScore[[#This Row],[Mac Div 1 B]]&gt;0),"Y","N")</f>
        <v>N</v>
      </c>
      <c r="AC252" s="35" t="str">
        <f>IF(AND(tblPointScore[[#This Row],[Mac Div 2 A]]&gt;0,tblPointScore[[#This Row],[Mac Div 2 B]]&gt;0),"Y","N")</f>
        <v>N</v>
      </c>
      <c r="AD252" s="35" t="str">
        <f>IF(AND(tblPointScore[[#This Row],[Now Div 1 A]]&gt;0,tblPointScore[[#This Row],[Now Div 1 B]]&gt;0),"Y","N")</f>
        <v>N</v>
      </c>
      <c r="AE252" s="35" t="str">
        <f>IF(AND(tblPointScore[[#This Row],[Now Div 2 A]]&gt;0,tblPointScore[[#This Row],[Now Div 2 B]]&gt;0),"Y","N")</f>
        <v>N</v>
      </c>
      <c r="AF25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53" spans="1:32" hidden="1">
      <c r="A253" s="1">
        <f ca="1">CELL("row", A252)-1</f>
        <v>251</v>
      </c>
      <c r="B253" s="7" t="s">
        <v>436</v>
      </c>
      <c r="C253" s="7" t="s">
        <v>683</v>
      </c>
      <c r="D253" s="4" t="str">
        <f>CONCATENATE(tblPointScore[[#This Row],[Name]]," - ",tblPointScore[[#This Row],[Club]])</f>
        <v>Den Brendan - SHCC</v>
      </c>
      <c r="E253" s="1">
        <f>IF(ISNA(VLOOKUP(tblPointScore[[#This Row],[Name / Club]],tblGlbn_Div1[[Name / Club]:[Points]],5,FALSE)),0,VLOOKUP(tblPointScore[[#This Row],[Name / Club]],tblGlbn_Div1[[Name / Club]:[Points]],5,FALSE))</f>
        <v>0</v>
      </c>
      <c r="F253" s="9">
        <f>IF(ISNA(VLOOKUP(tblPointScore[[#This Row],[Name / Club]],tblGlbn_Div2[[Name / Club]:[Points]],5,FALSE)),0,VLOOKUP(tblPointScore[[#This Row],[Name / Club]],tblGlbn_Div2[[Name / Club]:[Points]],5,FALSE))</f>
        <v>0</v>
      </c>
      <c r="G253" s="9">
        <f>IF(ISNA(VLOOKUP(tblPointScore[[#This Row],[Name / Club]],tblGlbn_Div1[Name / Club],1,FALSE)),IF(ISNA(VLOOKUP(tblPointScore[[#This Row],[Name / Club]],tblGlbn_Div2[Name / Club],1,FALSE)),0,3),3)</f>
        <v>0</v>
      </c>
      <c r="H253" s="1">
        <f>IF(ISNA(VLOOKUP(tblPointScore[[#This Row],[Name / Club]],tblIll_Div1[[Name / Club]:[Points]],5,FALSE)),0,VLOOKUP(tblPointScore[[#This Row],[Name / Club]],tblIll_Div1[[Name / Club]:[Points]],5,FALSE))</f>
        <v>0</v>
      </c>
      <c r="I253" s="1">
        <f>IF(ISNA(VLOOKUP(tblPointScore[[#This Row],[Name / Club]],tblIll_Div2[[Name / Club]:[Points]],5,FALSE)),0,VLOOKUP(tblPointScore[[#This Row],[Name / Club]],tblIll_Div2[[Name / Club]:[Points]],5,FALSE))</f>
        <v>0</v>
      </c>
      <c r="J253" s="1">
        <f>IF(ISNA(VLOOKUP(tblPointScore[[#This Row],[Name / Club]],tblIll_Div1[Name / Club],1,FALSE)),IF(ISNA(VLOOKUP(tblPointScore[[#This Row],[Name / Club]],tblIll_Div2[Name / Club],1,FALSE)),0,3),3)</f>
        <v>0</v>
      </c>
      <c r="K253" s="1">
        <f>IF(ISNA(VLOOKUP(tblPointScore[[#This Row],[Name / Club]],tblMac_Div1A[[Name / Club]:[Points]],5,FALSE)),0,VLOOKUP(tblPointScore[[#This Row],[Name / Club]],tblMac_Div1A[[Name / Club]:[Points]],5,FALSE))</f>
        <v>0</v>
      </c>
      <c r="L253" s="1">
        <f>IF(ISNA(VLOOKUP(tblPointScore[[#This Row],[Name / Club]],tblMac_Div1B[[Name / Club]:[Points]],5,FALSE)),0,VLOOKUP(tblPointScore[[#This Row],[Name / Club]],tblMac_Div1B[[Name / Club]:[Points]],5,FALSE))</f>
        <v>0</v>
      </c>
      <c r="M253" s="1">
        <f>IF(ISNA(VLOOKUP(tblPointScore[[#This Row],[Name / Club]],tblMac_Div2A[[Name / Club]:[Points]],5,FALSE)),0,VLOOKUP(tblPointScore[[#This Row],[Name / Club]],tblMac_Div2A[[Name / Club]:[Points]],5,FALSE))</f>
        <v>0</v>
      </c>
      <c r="N253" s="1">
        <f>IF(ISNA(VLOOKUP(tblPointScore[[#This Row],[Name / Club]],tblMac_Div2B[[Name / Club]:[Points]],5,FALSE)),0,VLOOKUP(tblPointScore[[#This Row],[Name / Club]],tblMac_Div2B[[Name / Club]:[Points]],5,FALSE))</f>
        <v>0</v>
      </c>
      <c r="O25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53" s="1">
        <f>IF(ISNA(VLOOKUP(tblPointScore[[#This Row],[Name / Club]],tblNow_Div1A[[Name / Club]:[Points]],5,FALSE)),0,VLOOKUP(tblPointScore[[#This Row],[Name / Club]],tblNow_Div1A[[Name / Club]:[Points]],5,FALSE))</f>
        <v>0</v>
      </c>
      <c r="Q253" s="1">
        <f>IF(ISNA(VLOOKUP(tblPointScore[[#This Row],[Name / Club]],tblNow_Div1B[[Name / Club]:[Points]],5,FALSE)),0,VLOOKUP(tblPointScore[[#This Row],[Name / Club]],tblNow_Div1B[[Name / Club]:[Points]],5,FALSE))</f>
        <v>0</v>
      </c>
      <c r="R253" s="1">
        <f>IF(ISNA(VLOOKUP(tblPointScore[[#This Row],[Name / Club]],tblNow_Div2A[[Name / Club]:[Points]],5,FALSE)),0,VLOOKUP(tblPointScore[[#This Row],[Name / Club]],tblNow_Div2A[[Name / Club]:[Points]],5,FALSE))</f>
        <v>0</v>
      </c>
      <c r="S253" s="1">
        <f>IF(ISNA(VLOOKUP(tblPointScore[[#This Row],[Name / Club]],tblNow_Div2B[[Name / Club]:[Points]],5,FALSE)),0,VLOOKUP(tblPointScore[[#This Row],[Name / Club]],tblNow_Div2B[[Name / Club]:[Points]],5,FALSE))</f>
        <v>0</v>
      </c>
      <c r="T25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53" s="1">
        <f>IF(ISNA(VLOOKUP(tblPointScore[[#This Row],[Name / Club]],tblSthn_Div1[[Name / Club]:[Points]],5,FALSE)),0,VLOOKUP(tblPointScore[[#This Row],[Name / Club]],tblSthn_Div1[[Name / Club]:[Points]],5,FALSE))</f>
        <v>0</v>
      </c>
      <c r="V253" s="1">
        <f>IF(ISNA(VLOOKUP(tblPointScore[[#This Row],[Name / Club]],tblSthn_Div2[[Name / Club]:[Points]],5,FALSE)),0,VLOOKUP(tblPointScore[[#This Row],[Name / Club]],tblSthn_Div2[[Name / Club]:[Points]],5,FALSE))</f>
        <v>0</v>
      </c>
      <c r="W253" s="1">
        <f>IF(ISNA(VLOOKUP(tblPointScore[[#This Row],[Name / Club]],tblSthn_Div1[Name / Club],1,FALSE)),IF(ISNA(VLOOKUP(tblPointScore[[#This Row],[Name / Club]],tblSthn_Div2[Name / Club],1,FALSE)),0,3),3)</f>
        <v>0</v>
      </c>
      <c r="X253" s="9">
        <f>SUM(tblPointScore[[#This Row],[Glbn Div 1]:[Sth H Pts]])</f>
        <v>0</v>
      </c>
      <c r="Y25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5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53" s="38" t="str">
        <f>IF(AND(tblPointScore[[#This Row],[Div 1 Pts]]&gt;0,tblPointScore[[#This Row],[Div 2 Pts]]&gt;0),"Y","N")</f>
        <v>N</v>
      </c>
      <c r="AB253" s="35" t="str">
        <f>IF(AND(tblPointScore[[#This Row],[Mac Div 1 A]]&gt;0,tblPointScore[[#This Row],[Mac Div 1 B]]&gt;0),"Y","N")</f>
        <v>N</v>
      </c>
      <c r="AC253" s="35" t="str">
        <f>IF(AND(tblPointScore[[#This Row],[Mac Div 2 A]]&gt;0,tblPointScore[[#This Row],[Mac Div 2 B]]&gt;0),"Y","N")</f>
        <v>N</v>
      </c>
      <c r="AD253" s="35" t="str">
        <f>IF(AND(tblPointScore[[#This Row],[Now Div 1 A]]&gt;0,tblPointScore[[#This Row],[Now Div 1 B]]&gt;0),"Y","N")</f>
        <v>N</v>
      </c>
      <c r="AE253" s="35" t="str">
        <f>IF(AND(tblPointScore[[#This Row],[Now Div 2 A]]&gt;0,tblPointScore[[#This Row],[Now Div 2 B]]&gt;0),"Y","N")</f>
        <v>N</v>
      </c>
      <c r="AF25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54" spans="1:32" hidden="1">
      <c r="A254" s="1">
        <f ca="1">CELL("row", A253)-1</f>
        <v>252</v>
      </c>
      <c r="B254" s="7" t="s">
        <v>156</v>
      </c>
      <c r="C254" s="7" t="s">
        <v>683</v>
      </c>
      <c r="D254" s="4" t="str">
        <f>CONCATENATE(tblPointScore[[#This Row],[Name]]," - ",tblPointScore[[#This Row],[Club]])</f>
        <v>Den Wendy  - SHCC</v>
      </c>
      <c r="E254" s="1">
        <f>IF(ISNA(VLOOKUP(tblPointScore[[#This Row],[Name / Club]],tblGlbn_Div1[[Name / Club]:[Points]],5,FALSE)),0,VLOOKUP(tblPointScore[[#This Row],[Name / Club]],tblGlbn_Div1[[Name / Club]:[Points]],5,FALSE))</f>
        <v>0</v>
      </c>
      <c r="F254" s="1">
        <f>IF(ISNA(VLOOKUP(tblPointScore[[#This Row],[Name / Club]],tblGlbn_Div2[[Name / Club]:[Points]],5,FALSE)),0,VLOOKUP(tblPointScore[[#This Row],[Name / Club]],tblGlbn_Div2[[Name / Club]:[Points]],5,FALSE))</f>
        <v>0</v>
      </c>
      <c r="G254" s="1">
        <f>IF(ISNA(VLOOKUP(tblPointScore[[#This Row],[Name / Club]],tblGlbn_Div1[Name / Club],1,FALSE)),IF(ISNA(VLOOKUP(tblPointScore[[#This Row],[Name / Club]],tblGlbn_Div2[Name / Club],1,FALSE)),0,3),3)</f>
        <v>0</v>
      </c>
      <c r="H254" s="1">
        <f>IF(ISNA(VLOOKUP(tblPointScore[[#This Row],[Name / Club]],tblIll_Div1[[Name / Club]:[Points]],5,FALSE)),0,VLOOKUP(tblPointScore[[#This Row],[Name / Club]],tblIll_Div1[[Name / Club]:[Points]],5,FALSE))</f>
        <v>0</v>
      </c>
      <c r="I254" s="1">
        <f>IF(ISNA(VLOOKUP(tblPointScore[[#This Row],[Name / Club]],tblIll_Div2[[Name / Club]:[Points]],5,FALSE)),0,VLOOKUP(tblPointScore[[#This Row],[Name / Club]],tblIll_Div2[[Name / Club]:[Points]],5,FALSE))</f>
        <v>0</v>
      </c>
      <c r="J254" s="1">
        <f>IF(ISNA(VLOOKUP(tblPointScore[[#This Row],[Name / Club]],tblIll_Div1[Name / Club],1,FALSE)),IF(ISNA(VLOOKUP(tblPointScore[[#This Row],[Name / Club]],tblIll_Div2[Name / Club],1,FALSE)),0,3),3)</f>
        <v>0</v>
      </c>
      <c r="K254" s="1">
        <f>IF(ISNA(VLOOKUP(tblPointScore[[#This Row],[Name / Club]],tblMac_Div1A[[Name / Club]:[Points]],5,FALSE)),0,VLOOKUP(tblPointScore[[#This Row],[Name / Club]],tblMac_Div1A[[Name / Club]:[Points]],5,FALSE))</f>
        <v>0</v>
      </c>
      <c r="L254" s="1">
        <f>IF(ISNA(VLOOKUP(tblPointScore[[#This Row],[Name / Club]],tblMac_Div1B[[Name / Club]:[Points]],5,FALSE)),0,VLOOKUP(tblPointScore[[#This Row],[Name / Club]],tblMac_Div1B[[Name / Club]:[Points]],5,FALSE))</f>
        <v>0</v>
      </c>
      <c r="M254" s="1">
        <f>IF(ISNA(VLOOKUP(tblPointScore[[#This Row],[Name / Club]],tblMac_Div2A[[Name / Club]:[Points]],5,FALSE)),0,VLOOKUP(tblPointScore[[#This Row],[Name / Club]],tblMac_Div2A[[Name / Club]:[Points]],5,FALSE))</f>
        <v>0</v>
      </c>
      <c r="N254" s="1">
        <f>IF(ISNA(VLOOKUP(tblPointScore[[#This Row],[Name / Club]],tblMac_Div2B[[Name / Club]:[Points]],5,FALSE)),0,VLOOKUP(tblPointScore[[#This Row],[Name / Club]],tblMac_Div2B[[Name / Club]:[Points]],5,FALSE))</f>
        <v>0</v>
      </c>
      <c r="O25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54" s="1">
        <f>IF(ISNA(VLOOKUP(tblPointScore[[#This Row],[Name / Club]],tblNow_Div1A[[Name / Club]:[Points]],5,FALSE)),0,VLOOKUP(tblPointScore[[#This Row],[Name / Club]],tblNow_Div1A[[Name / Club]:[Points]],5,FALSE))</f>
        <v>0</v>
      </c>
      <c r="Q254" s="1">
        <f>IF(ISNA(VLOOKUP(tblPointScore[[#This Row],[Name / Club]],tblNow_Div1B[[Name / Club]:[Points]],5,FALSE)),0,VLOOKUP(tblPointScore[[#This Row],[Name / Club]],tblNow_Div1B[[Name / Club]:[Points]],5,FALSE))</f>
        <v>0</v>
      </c>
      <c r="R254" s="1">
        <f>IF(ISNA(VLOOKUP(tblPointScore[[#This Row],[Name / Club]],tblNow_Div2A[[Name / Club]:[Points]],5,FALSE)),0,VLOOKUP(tblPointScore[[#This Row],[Name / Club]],tblNow_Div2A[[Name / Club]:[Points]],5,FALSE))</f>
        <v>0</v>
      </c>
      <c r="S254" s="1">
        <f>IF(ISNA(VLOOKUP(tblPointScore[[#This Row],[Name / Club]],tblNow_Div2B[[Name / Club]:[Points]],5,FALSE)),0,VLOOKUP(tblPointScore[[#This Row],[Name / Club]],tblNow_Div2B[[Name / Club]:[Points]],5,FALSE))</f>
        <v>0</v>
      </c>
      <c r="T25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54" s="1">
        <f>IF(ISNA(VLOOKUP(tblPointScore[[#This Row],[Name / Club]],tblSthn_Div1[[Name / Club]:[Points]],5,FALSE)),0,VLOOKUP(tblPointScore[[#This Row],[Name / Club]],tblSthn_Div1[[Name / Club]:[Points]],5,FALSE))</f>
        <v>0</v>
      </c>
      <c r="V254" s="1">
        <f>IF(ISNA(VLOOKUP(tblPointScore[[#This Row],[Name / Club]],tblSthn_Div2[[Name / Club]:[Points]],5,FALSE)),0,VLOOKUP(tblPointScore[[#This Row],[Name / Club]],tblSthn_Div2[[Name / Club]:[Points]],5,FALSE))</f>
        <v>0</v>
      </c>
      <c r="W254" s="1">
        <f>IF(ISNA(VLOOKUP(tblPointScore[[#This Row],[Name / Club]],tblSthn_Div1[Name / Club],1,FALSE)),IF(ISNA(VLOOKUP(tblPointScore[[#This Row],[Name / Club]],tblSthn_Div2[Name / Club],1,FALSE)),0,3),3)</f>
        <v>0</v>
      </c>
      <c r="X254" s="1">
        <f>SUM(tblPointScore[[#This Row],[Glbn Div 1]:[Sth H Pts]])</f>
        <v>0</v>
      </c>
      <c r="Y25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5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54" s="38" t="str">
        <f>IF(AND(tblPointScore[[#This Row],[Div 1 Pts]]&gt;0,tblPointScore[[#This Row],[Div 2 Pts]]&gt;0),"Y","N")</f>
        <v>N</v>
      </c>
      <c r="AB254" s="35" t="str">
        <f>IF(AND(tblPointScore[[#This Row],[Mac Div 1 A]]&gt;0,tblPointScore[[#This Row],[Mac Div 1 B]]&gt;0),"Y","N")</f>
        <v>N</v>
      </c>
      <c r="AC254" s="35" t="str">
        <f>IF(AND(tblPointScore[[#This Row],[Mac Div 2 A]]&gt;0,tblPointScore[[#This Row],[Mac Div 2 B]]&gt;0),"Y","N")</f>
        <v>N</v>
      </c>
      <c r="AD254" s="35" t="str">
        <f>IF(AND(tblPointScore[[#This Row],[Now Div 1 A]]&gt;0,tblPointScore[[#This Row],[Now Div 1 B]]&gt;0),"Y","N")</f>
        <v>N</v>
      </c>
      <c r="AE254" s="35" t="str">
        <f>IF(AND(tblPointScore[[#This Row],[Now Div 2 A]]&gt;0,tblPointScore[[#This Row],[Now Div 2 B]]&gt;0),"Y","N")</f>
        <v>N</v>
      </c>
      <c r="AF25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55" spans="1:32" hidden="1">
      <c r="A255" s="1">
        <f ca="1">CELL("row", A254)-1</f>
        <v>253</v>
      </c>
      <c r="B255" s="7" t="s">
        <v>157</v>
      </c>
      <c r="C255" s="7" t="s">
        <v>682</v>
      </c>
      <c r="D255" s="4" t="str">
        <f>CONCATENATE(tblPointScore[[#This Row],[Name]]," - ",tblPointScore[[#This Row],[Club]])</f>
        <v>Dennis Jonathan - CCC</v>
      </c>
      <c r="E255" s="1">
        <f>IF(ISNA(VLOOKUP(tblPointScore[[#This Row],[Name / Club]],tblGlbn_Div1[[Name / Club]:[Points]],5,FALSE)),0,VLOOKUP(tblPointScore[[#This Row],[Name / Club]],tblGlbn_Div1[[Name / Club]:[Points]],5,FALSE))</f>
        <v>0</v>
      </c>
      <c r="F255" s="1">
        <f>IF(ISNA(VLOOKUP(tblPointScore[[#This Row],[Name / Club]],tblGlbn_Div2[[Name / Club]:[Points]],5,FALSE)),0,VLOOKUP(tblPointScore[[#This Row],[Name / Club]],tblGlbn_Div2[[Name / Club]:[Points]],5,FALSE))</f>
        <v>0</v>
      </c>
      <c r="G255" s="1">
        <f>IF(ISNA(VLOOKUP(tblPointScore[[#This Row],[Name / Club]],tblGlbn_Div1[Name / Club],1,FALSE)),IF(ISNA(VLOOKUP(tblPointScore[[#This Row],[Name / Club]],tblGlbn_Div2[Name / Club],1,FALSE)),0,3),3)</f>
        <v>0</v>
      </c>
      <c r="H255" s="1">
        <f>IF(ISNA(VLOOKUP(tblPointScore[[#This Row],[Name / Club]],tblIll_Div1[[Name / Club]:[Points]],5,FALSE)),0,VLOOKUP(tblPointScore[[#This Row],[Name / Club]],tblIll_Div1[[Name / Club]:[Points]],5,FALSE))</f>
        <v>0</v>
      </c>
      <c r="I255" s="1">
        <f>IF(ISNA(VLOOKUP(tblPointScore[[#This Row],[Name / Club]],tblIll_Div2[[Name / Club]:[Points]],5,FALSE)),0,VLOOKUP(tblPointScore[[#This Row],[Name / Club]],tblIll_Div2[[Name / Club]:[Points]],5,FALSE))</f>
        <v>0</v>
      </c>
      <c r="J255" s="1">
        <f>IF(ISNA(VLOOKUP(tblPointScore[[#This Row],[Name / Club]],tblIll_Div1[Name / Club],1,FALSE)),IF(ISNA(VLOOKUP(tblPointScore[[#This Row],[Name / Club]],tblIll_Div2[Name / Club],1,FALSE)),0,3),3)</f>
        <v>0</v>
      </c>
      <c r="K255" s="1">
        <f>IF(ISNA(VLOOKUP(tblPointScore[[#This Row],[Name / Club]],tblMac_Div1A[[Name / Club]:[Points]],5,FALSE)),0,VLOOKUP(tblPointScore[[#This Row],[Name / Club]],tblMac_Div1A[[Name / Club]:[Points]],5,FALSE))</f>
        <v>0</v>
      </c>
      <c r="L255" s="1">
        <f>IF(ISNA(VLOOKUP(tblPointScore[[#This Row],[Name / Club]],tblMac_Div1B[[Name / Club]:[Points]],5,FALSE)),0,VLOOKUP(tblPointScore[[#This Row],[Name / Club]],tblMac_Div1B[[Name / Club]:[Points]],5,FALSE))</f>
        <v>0</v>
      </c>
      <c r="M255" s="1">
        <f>IF(ISNA(VLOOKUP(tblPointScore[[#This Row],[Name / Club]],tblMac_Div2A[[Name / Club]:[Points]],5,FALSE)),0,VLOOKUP(tblPointScore[[#This Row],[Name / Club]],tblMac_Div2A[[Name / Club]:[Points]],5,FALSE))</f>
        <v>0</v>
      </c>
      <c r="N255" s="1">
        <f>IF(ISNA(VLOOKUP(tblPointScore[[#This Row],[Name / Club]],tblMac_Div2B[[Name / Club]:[Points]],5,FALSE)),0,VLOOKUP(tblPointScore[[#This Row],[Name / Club]],tblMac_Div2B[[Name / Club]:[Points]],5,FALSE))</f>
        <v>0</v>
      </c>
      <c r="O25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55" s="1">
        <f>IF(ISNA(VLOOKUP(tblPointScore[[#This Row],[Name / Club]],tblNow_Div1A[[Name / Club]:[Points]],5,FALSE)),0,VLOOKUP(tblPointScore[[#This Row],[Name / Club]],tblNow_Div1A[[Name / Club]:[Points]],5,FALSE))</f>
        <v>0</v>
      </c>
      <c r="Q255" s="1">
        <f>IF(ISNA(VLOOKUP(tblPointScore[[#This Row],[Name / Club]],tblNow_Div1B[[Name / Club]:[Points]],5,FALSE)),0,VLOOKUP(tblPointScore[[#This Row],[Name / Club]],tblNow_Div1B[[Name / Club]:[Points]],5,FALSE))</f>
        <v>0</v>
      </c>
      <c r="R255" s="1">
        <f>IF(ISNA(VLOOKUP(tblPointScore[[#This Row],[Name / Club]],tblNow_Div2A[[Name / Club]:[Points]],5,FALSE)),0,VLOOKUP(tblPointScore[[#This Row],[Name / Club]],tblNow_Div2A[[Name / Club]:[Points]],5,FALSE))</f>
        <v>0</v>
      </c>
      <c r="S255" s="1">
        <f>IF(ISNA(VLOOKUP(tblPointScore[[#This Row],[Name / Club]],tblNow_Div2B[[Name / Club]:[Points]],5,FALSE)),0,VLOOKUP(tblPointScore[[#This Row],[Name / Club]],tblNow_Div2B[[Name / Club]:[Points]],5,FALSE))</f>
        <v>0</v>
      </c>
      <c r="T25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55" s="1">
        <f>IF(ISNA(VLOOKUP(tblPointScore[[#This Row],[Name / Club]],tblSthn_Div1[[Name / Club]:[Points]],5,FALSE)),0,VLOOKUP(tblPointScore[[#This Row],[Name / Club]],tblSthn_Div1[[Name / Club]:[Points]],5,FALSE))</f>
        <v>0</v>
      </c>
      <c r="V255" s="1">
        <f>IF(ISNA(VLOOKUP(tblPointScore[[#This Row],[Name / Club]],tblSthn_Div2[[Name / Club]:[Points]],5,FALSE)),0,VLOOKUP(tblPointScore[[#This Row],[Name / Club]],tblSthn_Div2[[Name / Club]:[Points]],5,FALSE))</f>
        <v>0</v>
      </c>
      <c r="W255" s="1">
        <f>IF(ISNA(VLOOKUP(tblPointScore[[#This Row],[Name / Club]],tblSthn_Div1[Name / Club],1,FALSE)),IF(ISNA(VLOOKUP(tblPointScore[[#This Row],[Name / Club]],tblSthn_Div2[Name / Club],1,FALSE)),0,3),3)</f>
        <v>0</v>
      </c>
      <c r="X255" s="1">
        <f>SUM(tblPointScore[[#This Row],[Glbn Div 1]:[Sth H Pts]])</f>
        <v>0</v>
      </c>
      <c r="Y25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5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55" s="38" t="str">
        <f>IF(AND(tblPointScore[[#This Row],[Div 1 Pts]]&gt;0,tblPointScore[[#This Row],[Div 2 Pts]]&gt;0),"Y","N")</f>
        <v>N</v>
      </c>
      <c r="AB255" s="35" t="str">
        <f>IF(AND(tblPointScore[[#This Row],[Mac Div 1 A]]&gt;0,tblPointScore[[#This Row],[Mac Div 1 B]]&gt;0),"Y","N")</f>
        <v>N</v>
      </c>
      <c r="AC255" s="35" t="str">
        <f>IF(AND(tblPointScore[[#This Row],[Mac Div 2 A]]&gt;0,tblPointScore[[#This Row],[Mac Div 2 B]]&gt;0),"Y","N")</f>
        <v>N</v>
      </c>
      <c r="AD255" s="35" t="str">
        <f>IF(AND(tblPointScore[[#This Row],[Now Div 1 A]]&gt;0,tblPointScore[[#This Row],[Now Div 1 B]]&gt;0),"Y","N")</f>
        <v>N</v>
      </c>
      <c r="AE255" s="35" t="str">
        <f>IF(AND(tblPointScore[[#This Row],[Now Div 2 A]]&gt;0,tblPointScore[[#This Row],[Now Div 2 B]]&gt;0),"Y","N")</f>
        <v>N</v>
      </c>
      <c r="AF25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56" spans="1:32" hidden="1">
      <c r="A256" s="1">
        <f ca="1">CELL("row", A255)-1</f>
        <v>254</v>
      </c>
      <c r="B256" s="7" t="s">
        <v>158</v>
      </c>
      <c r="C256" s="7" t="s">
        <v>683</v>
      </c>
      <c r="D256" s="4" t="str">
        <f>CONCATENATE(tblPointScore[[#This Row],[Name]]," - ",tblPointScore[[#This Row],[Club]])</f>
        <v>Derks Andy - SHCC</v>
      </c>
      <c r="E256" s="1">
        <f>IF(ISNA(VLOOKUP(tblPointScore[[#This Row],[Name / Club]],tblGlbn_Div1[[Name / Club]:[Points]],5,FALSE)),0,VLOOKUP(tblPointScore[[#This Row],[Name / Club]],tblGlbn_Div1[[Name / Club]:[Points]],5,FALSE))</f>
        <v>0</v>
      </c>
      <c r="F256" s="1">
        <f>IF(ISNA(VLOOKUP(tblPointScore[[#This Row],[Name / Club]],tblGlbn_Div2[[Name / Club]:[Points]],5,FALSE)),0,VLOOKUP(tblPointScore[[#This Row],[Name / Club]],tblGlbn_Div2[[Name / Club]:[Points]],5,FALSE))</f>
        <v>0</v>
      </c>
      <c r="G256" s="1">
        <f>IF(ISNA(VLOOKUP(tblPointScore[[#This Row],[Name / Club]],tblGlbn_Div1[Name / Club],1,FALSE)),IF(ISNA(VLOOKUP(tblPointScore[[#This Row],[Name / Club]],tblGlbn_Div2[Name / Club],1,FALSE)),0,3),3)</f>
        <v>0</v>
      </c>
      <c r="H256" s="1">
        <f>IF(ISNA(VLOOKUP(tblPointScore[[#This Row],[Name / Club]],tblIll_Div1[[Name / Club]:[Points]],5,FALSE)),0,VLOOKUP(tblPointScore[[#This Row],[Name / Club]],tblIll_Div1[[Name / Club]:[Points]],5,FALSE))</f>
        <v>0</v>
      </c>
      <c r="I256" s="1">
        <f>IF(ISNA(VLOOKUP(tblPointScore[[#This Row],[Name / Club]],tblIll_Div2[[Name / Club]:[Points]],5,FALSE)),0,VLOOKUP(tblPointScore[[#This Row],[Name / Club]],tblIll_Div2[[Name / Club]:[Points]],5,FALSE))</f>
        <v>0</v>
      </c>
      <c r="J256" s="1">
        <f>IF(ISNA(VLOOKUP(tblPointScore[[#This Row],[Name / Club]],tblIll_Div1[Name / Club],1,FALSE)),IF(ISNA(VLOOKUP(tblPointScore[[#This Row],[Name / Club]],tblIll_Div2[Name / Club],1,FALSE)),0,3),3)</f>
        <v>0</v>
      </c>
      <c r="K256" s="1">
        <f>IF(ISNA(VLOOKUP(tblPointScore[[#This Row],[Name / Club]],tblMac_Div1A[[Name / Club]:[Points]],5,FALSE)),0,VLOOKUP(tblPointScore[[#This Row],[Name / Club]],tblMac_Div1A[[Name / Club]:[Points]],5,FALSE))</f>
        <v>0</v>
      </c>
      <c r="L256" s="1">
        <f>IF(ISNA(VLOOKUP(tblPointScore[[#This Row],[Name / Club]],tblMac_Div1B[[Name / Club]:[Points]],5,FALSE)),0,VLOOKUP(tblPointScore[[#This Row],[Name / Club]],tblMac_Div1B[[Name / Club]:[Points]],5,FALSE))</f>
        <v>0</v>
      </c>
      <c r="M256" s="1">
        <f>IF(ISNA(VLOOKUP(tblPointScore[[#This Row],[Name / Club]],tblMac_Div2A[[Name / Club]:[Points]],5,FALSE)),0,VLOOKUP(tblPointScore[[#This Row],[Name / Club]],tblMac_Div2A[[Name / Club]:[Points]],5,FALSE))</f>
        <v>0</v>
      </c>
      <c r="N256" s="1">
        <f>IF(ISNA(VLOOKUP(tblPointScore[[#This Row],[Name / Club]],tblMac_Div2B[[Name / Club]:[Points]],5,FALSE)),0,VLOOKUP(tblPointScore[[#This Row],[Name / Club]],tblMac_Div2B[[Name / Club]:[Points]],5,FALSE))</f>
        <v>0</v>
      </c>
      <c r="O25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56" s="1">
        <f>IF(ISNA(VLOOKUP(tblPointScore[[#This Row],[Name / Club]],tblNow_Div1A[[Name / Club]:[Points]],5,FALSE)),0,VLOOKUP(tblPointScore[[#This Row],[Name / Club]],tblNow_Div1A[[Name / Club]:[Points]],5,FALSE))</f>
        <v>0</v>
      </c>
      <c r="Q256" s="1">
        <f>IF(ISNA(VLOOKUP(tblPointScore[[#This Row],[Name / Club]],tblNow_Div1B[[Name / Club]:[Points]],5,FALSE)),0,VLOOKUP(tblPointScore[[#This Row],[Name / Club]],tblNow_Div1B[[Name / Club]:[Points]],5,FALSE))</f>
        <v>0</v>
      </c>
      <c r="R256" s="1">
        <f>IF(ISNA(VLOOKUP(tblPointScore[[#This Row],[Name / Club]],tblNow_Div2A[[Name / Club]:[Points]],5,FALSE)),0,VLOOKUP(tblPointScore[[#This Row],[Name / Club]],tblNow_Div2A[[Name / Club]:[Points]],5,FALSE))</f>
        <v>0</v>
      </c>
      <c r="S256" s="1">
        <f>IF(ISNA(VLOOKUP(tblPointScore[[#This Row],[Name / Club]],tblNow_Div2B[[Name / Club]:[Points]],5,FALSE)),0,VLOOKUP(tblPointScore[[#This Row],[Name / Club]],tblNow_Div2B[[Name / Club]:[Points]],5,FALSE))</f>
        <v>0</v>
      </c>
      <c r="T25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56" s="1">
        <f>IF(ISNA(VLOOKUP(tblPointScore[[#This Row],[Name / Club]],tblSthn_Div1[[Name / Club]:[Points]],5,FALSE)),0,VLOOKUP(tblPointScore[[#This Row],[Name / Club]],tblSthn_Div1[[Name / Club]:[Points]],5,FALSE))</f>
        <v>0</v>
      </c>
      <c r="V256" s="1">
        <f>IF(ISNA(VLOOKUP(tblPointScore[[#This Row],[Name / Club]],tblSthn_Div2[[Name / Club]:[Points]],5,FALSE)),0,VLOOKUP(tblPointScore[[#This Row],[Name / Club]],tblSthn_Div2[[Name / Club]:[Points]],5,FALSE))</f>
        <v>0</v>
      </c>
      <c r="W256" s="1">
        <f>IF(ISNA(VLOOKUP(tblPointScore[[#This Row],[Name / Club]],tblSthn_Div1[Name / Club],1,FALSE)),IF(ISNA(VLOOKUP(tblPointScore[[#This Row],[Name / Club]],tblSthn_Div2[Name / Club],1,FALSE)),0,3),3)</f>
        <v>0</v>
      </c>
      <c r="X256" s="1">
        <f>SUM(tblPointScore[[#This Row],[Glbn Div 1]:[Sth H Pts]])</f>
        <v>0</v>
      </c>
      <c r="Y25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5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56" s="38" t="str">
        <f>IF(AND(tblPointScore[[#This Row],[Div 1 Pts]]&gt;0,tblPointScore[[#This Row],[Div 2 Pts]]&gt;0),"Y","N")</f>
        <v>N</v>
      </c>
      <c r="AB256" s="35" t="str">
        <f>IF(AND(tblPointScore[[#This Row],[Mac Div 1 A]]&gt;0,tblPointScore[[#This Row],[Mac Div 1 B]]&gt;0),"Y","N")</f>
        <v>N</v>
      </c>
      <c r="AC256" s="35" t="str">
        <f>IF(AND(tblPointScore[[#This Row],[Mac Div 2 A]]&gt;0,tblPointScore[[#This Row],[Mac Div 2 B]]&gt;0),"Y","N")</f>
        <v>N</v>
      </c>
      <c r="AD256" s="35" t="str">
        <f>IF(AND(tblPointScore[[#This Row],[Now Div 1 A]]&gt;0,tblPointScore[[#This Row],[Now Div 1 B]]&gt;0),"Y","N")</f>
        <v>N</v>
      </c>
      <c r="AE256" s="35" t="str">
        <f>IF(AND(tblPointScore[[#This Row],[Now Div 2 A]]&gt;0,tblPointScore[[#This Row],[Now Div 2 B]]&gt;0),"Y","N")</f>
        <v>N</v>
      </c>
      <c r="AF25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57" spans="1:32" hidden="1">
      <c r="A257" s="1">
        <f ca="1">CELL("row", A256)-1</f>
        <v>255</v>
      </c>
      <c r="B257" s="7" t="s">
        <v>159</v>
      </c>
      <c r="C257" s="7" t="s">
        <v>688</v>
      </c>
      <c r="D257" s="4" t="str">
        <f>CONCATENATE(tblPointScore[[#This Row],[Name]]," - ",tblPointScore[[#This Row],[Club]])</f>
        <v>DeTourette Dean - ECC</v>
      </c>
      <c r="E257" s="1">
        <f>IF(ISNA(VLOOKUP(tblPointScore[[#This Row],[Name / Club]],tblGlbn_Div1[[Name / Club]:[Points]],5,FALSE)),0,VLOOKUP(tblPointScore[[#This Row],[Name / Club]],tblGlbn_Div1[[Name / Club]:[Points]],5,FALSE))</f>
        <v>0</v>
      </c>
      <c r="F257" s="1">
        <f>IF(ISNA(VLOOKUP(tblPointScore[[#This Row],[Name / Club]],tblGlbn_Div2[[Name / Club]:[Points]],5,FALSE)),0,VLOOKUP(tblPointScore[[#This Row],[Name / Club]],tblGlbn_Div2[[Name / Club]:[Points]],5,FALSE))</f>
        <v>0</v>
      </c>
      <c r="G257" s="1">
        <f>IF(ISNA(VLOOKUP(tblPointScore[[#This Row],[Name / Club]],tblGlbn_Div1[Name / Club],1,FALSE)),IF(ISNA(VLOOKUP(tblPointScore[[#This Row],[Name / Club]],tblGlbn_Div2[Name / Club],1,FALSE)),0,3),3)</f>
        <v>0</v>
      </c>
      <c r="H257" s="1">
        <f>IF(ISNA(VLOOKUP(tblPointScore[[#This Row],[Name / Club]],tblIll_Div1[[Name / Club]:[Points]],5,FALSE)),0,VLOOKUP(tblPointScore[[#This Row],[Name / Club]],tblIll_Div1[[Name / Club]:[Points]],5,FALSE))</f>
        <v>0</v>
      </c>
      <c r="I257" s="1">
        <f>IF(ISNA(VLOOKUP(tblPointScore[[#This Row],[Name / Club]],tblIll_Div2[[Name / Club]:[Points]],5,FALSE)),0,VLOOKUP(tblPointScore[[#This Row],[Name / Club]],tblIll_Div2[[Name / Club]:[Points]],5,FALSE))</f>
        <v>0</v>
      </c>
      <c r="J257" s="1">
        <f>IF(ISNA(VLOOKUP(tblPointScore[[#This Row],[Name / Club]],tblIll_Div1[Name / Club],1,FALSE)),IF(ISNA(VLOOKUP(tblPointScore[[#This Row],[Name / Club]],tblIll_Div2[Name / Club],1,FALSE)),0,3),3)</f>
        <v>0</v>
      </c>
      <c r="K257" s="1">
        <f>IF(ISNA(VLOOKUP(tblPointScore[[#This Row],[Name / Club]],tblMac_Div1A[[Name / Club]:[Points]],5,FALSE)),0,VLOOKUP(tblPointScore[[#This Row],[Name / Club]],tblMac_Div1A[[Name / Club]:[Points]],5,FALSE))</f>
        <v>0</v>
      </c>
      <c r="L257" s="1">
        <f>IF(ISNA(VLOOKUP(tblPointScore[[#This Row],[Name / Club]],tblMac_Div1B[[Name / Club]:[Points]],5,FALSE)),0,VLOOKUP(tblPointScore[[#This Row],[Name / Club]],tblMac_Div1B[[Name / Club]:[Points]],5,FALSE))</f>
        <v>0</v>
      </c>
      <c r="M257" s="1">
        <f>IF(ISNA(VLOOKUP(tblPointScore[[#This Row],[Name / Club]],tblMac_Div2A[[Name / Club]:[Points]],5,FALSE)),0,VLOOKUP(tblPointScore[[#This Row],[Name / Club]],tblMac_Div2A[[Name / Club]:[Points]],5,FALSE))</f>
        <v>0</v>
      </c>
      <c r="N257" s="1">
        <f>IF(ISNA(VLOOKUP(tblPointScore[[#This Row],[Name / Club]],tblMac_Div2B[[Name / Club]:[Points]],5,FALSE)),0,VLOOKUP(tblPointScore[[#This Row],[Name / Club]],tblMac_Div2B[[Name / Club]:[Points]],5,FALSE))</f>
        <v>0</v>
      </c>
      <c r="O25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57" s="1">
        <f>IF(ISNA(VLOOKUP(tblPointScore[[#This Row],[Name / Club]],tblNow_Div1A[[Name / Club]:[Points]],5,FALSE)),0,VLOOKUP(tblPointScore[[#This Row],[Name / Club]],tblNow_Div1A[[Name / Club]:[Points]],5,FALSE))</f>
        <v>0</v>
      </c>
      <c r="Q257" s="1">
        <f>IF(ISNA(VLOOKUP(tblPointScore[[#This Row],[Name / Club]],tblNow_Div1B[[Name / Club]:[Points]],5,FALSE)),0,VLOOKUP(tblPointScore[[#This Row],[Name / Club]],tblNow_Div1B[[Name / Club]:[Points]],5,FALSE))</f>
        <v>0</v>
      </c>
      <c r="R257" s="1">
        <f>IF(ISNA(VLOOKUP(tblPointScore[[#This Row],[Name / Club]],tblNow_Div2A[[Name / Club]:[Points]],5,FALSE)),0,VLOOKUP(tblPointScore[[#This Row],[Name / Club]],tblNow_Div2A[[Name / Club]:[Points]],5,FALSE))</f>
        <v>0</v>
      </c>
      <c r="S257" s="1">
        <f>IF(ISNA(VLOOKUP(tblPointScore[[#This Row],[Name / Club]],tblNow_Div2B[[Name / Club]:[Points]],5,FALSE)),0,VLOOKUP(tblPointScore[[#This Row],[Name / Club]],tblNow_Div2B[[Name / Club]:[Points]],5,FALSE))</f>
        <v>0</v>
      </c>
      <c r="T25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57" s="1">
        <f>IF(ISNA(VLOOKUP(tblPointScore[[#This Row],[Name / Club]],tblSthn_Div1[[Name / Club]:[Points]],5,FALSE)),0,VLOOKUP(tblPointScore[[#This Row],[Name / Club]],tblSthn_Div1[[Name / Club]:[Points]],5,FALSE))</f>
        <v>0</v>
      </c>
      <c r="V257" s="1">
        <f>IF(ISNA(VLOOKUP(tblPointScore[[#This Row],[Name / Club]],tblSthn_Div2[[Name / Club]:[Points]],5,FALSE)),0,VLOOKUP(tblPointScore[[#This Row],[Name / Club]],tblSthn_Div2[[Name / Club]:[Points]],5,FALSE))</f>
        <v>0</v>
      </c>
      <c r="W257" s="1">
        <f>IF(ISNA(VLOOKUP(tblPointScore[[#This Row],[Name / Club]],tblSthn_Div1[Name / Club],1,FALSE)),IF(ISNA(VLOOKUP(tblPointScore[[#This Row],[Name / Club]],tblSthn_Div2[Name / Club],1,FALSE)),0,3),3)</f>
        <v>0</v>
      </c>
      <c r="X257" s="1">
        <f>SUM(tblPointScore[[#This Row],[Glbn Div 1]:[Sth H Pts]])</f>
        <v>0</v>
      </c>
      <c r="Y25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5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57" s="38" t="str">
        <f>IF(AND(tblPointScore[[#This Row],[Div 1 Pts]]&gt;0,tblPointScore[[#This Row],[Div 2 Pts]]&gt;0),"Y","N")</f>
        <v>N</v>
      </c>
      <c r="AB257" s="35" t="str">
        <f>IF(AND(tblPointScore[[#This Row],[Mac Div 1 A]]&gt;0,tblPointScore[[#This Row],[Mac Div 1 B]]&gt;0),"Y","N")</f>
        <v>N</v>
      </c>
      <c r="AC257" s="35" t="str">
        <f>IF(AND(tblPointScore[[#This Row],[Mac Div 2 A]]&gt;0,tblPointScore[[#This Row],[Mac Div 2 B]]&gt;0),"Y","N")</f>
        <v>N</v>
      </c>
      <c r="AD257" s="35" t="str">
        <f>IF(AND(tblPointScore[[#This Row],[Now Div 1 A]]&gt;0,tblPointScore[[#This Row],[Now Div 1 B]]&gt;0),"Y","N")</f>
        <v>N</v>
      </c>
      <c r="AE257" s="35" t="str">
        <f>IF(AND(tblPointScore[[#This Row],[Now Div 2 A]]&gt;0,tblPointScore[[#This Row],[Now Div 2 B]]&gt;0),"Y","N")</f>
        <v>N</v>
      </c>
      <c r="AF25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58" spans="1:32" hidden="1">
      <c r="A258" s="1">
        <f ca="1">CELL("row", A257)-1</f>
        <v>256</v>
      </c>
      <c r="B258" s="7" t="s">
        <v>438</v>
      </c>
      <c r="C258" s="7" t="s">
        <v>685</v>
      </c>
      <c r="D258" s="4" t="str">
        <f>CONCATENATE(tblPointScore[[#This Row],[Name]]," - ",tblPointScore[[#This Row],[Club]])</f>
        <v>Diaz Diego - ICC</v>
      </c>
      <c r="E258" s="1">
        <f>IF(ISNA(VLOOKUP(tblPointScore[[#This Row],[Name / Club]],tblGlbn_Div1[[Name / Club]:[Points]],5,FALSE)),0,VLOOKUP(tblPointScore[[#This Row],[Name / Club]],tblGlbn_Div1[[Name / Club]:[Points]],5,FALSE))</f>
        <v>0</v>
      </c>
      <c r="F258" s="9">
        <f>IF(ISNA(VLOOKUP(tblPointScore[[#This Row],[Name / Club]],tblGlbn_Div2[[Name / Club]:[Points]],5,FALSE)),0,VLOOKUP(tblPointScore[[#This Row],[Name / Club]],tblGlbn_Div2[[Name / Club]:[Points]],5,FALSE))</f>
        <v>0</v>
      </c>
      <c r="G258" s="9">
        <f>IF(ISNA(VLOOKUP(tblPointScore[[#This Row],[Name / Club]],tblGlbn_Div1[Name / Club],1,FALSE)),IF(ISNA(VLOOKUP(tblPointScore[[#This Row],[Name / Club]],tblGlbn_Div2[Name / Club],1,FALSE)),0,3),3)</f>
        <v>0</v>
      </c>
      <c r="H258" s="1">
        <f>IF(ISNA(VLOOKUP(tblPointScore[[#This Row],[Name / Club]],tblIll_Div1[[Name / Club]:[Points]],5,FALSE)),0,VLOOKUP(tblPointScore[[#This Row],[Name / Club]],tblIll_Div1[[Name / Club]:[Points]],5,FALSE))</f>
        <v>0</v>
      </c>
      <c r="I258" s="1">
        <f>IF(ISNA(VLOOKUP(tblPointScore[[#This Row],[Name / Club]],tblIll_Div2[[Name / Club]:[Points]],5,FALSE)),0,VLOOKUP(tblPointScore[[#This Row],[Name / Club]],tblIll_Div2[[Name / Club]:[Points]],5,FALSE))</f>
        <v>0</v>
      </c>
      <c r="J258" s="1">
        <f>IF(ISNA(VLOOKUP(tblPointScore[[#This Row],[Name / Club]],tblIll_Div1[Name / Club],1,FALSE)),IF(ISNA(VLOOKUP(tblPointScore[[#This Row],[Name / Club]],tblIll_Div2[Name / Club],1,FALSE)),0,3),3)</f>
        <v>0</v>
      </c>
      <c r="K258" s="1">
        <f>IF(ISNA(VLOOKUP(tblPointScore[[#This Row],[Name / Club]],tblMac_Div1A[[Name / Club]:[Points]],5,FALSE)),0,VLOOKUP(tblPointScore[[#This Row],[Name / Club]],tblMac_Div1A[[Name / Club]:[Points]],5,FALSE))</f>
        <v>0</v>
      </c>
      <c r="L258" s="1">
        <f>IF(ISNA(VLOOKUP(tblPointScore[[#This Row],[Name / Club]],tblMac_Div1B[[Name / Club]:[Points]],5,FALSE)),0,VLOOKUP(tblPointScore[[#This Row],[Name / Club]],tblMac_Div1B[[Name / Club]:[Points]],5,FALSE))</f>
        <v>0</v>
      </c>
      <c r="M258" s="1">
        <f>IF(ISNA(VLOOKUP(tblPointScore[[#This Row],[Name / Club]],tblMac_Div2A[[Name / Club]:[Points]],5,FALSE)),0,VLOOKUP(tblPointScore[[#This Row],[Name / Club]],tblMac_Div2A[[Name / Club]:[Points]],5,FALSE))</f>
        <v>0</v>
      </c>
      <c r="N258" s="1">
        <f>IF(ISNA(VLOOKUP(tblPointScore[[#This Row],[Name / Club]],tblMac_Div2B[[Name / Club]:[Points]],5,FALSE)),0,VLOOKUP(tblPointScore[[#This Row],[Name / Club]],tblMac_Div2B[[Name / Club]:[Points]],5,FALSE))</f>
        <v>0</v>
      </c>
      <c r="O25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58" s="1">
        <f>IF(ISNA(VLOOKUP(tblPointScore[[#This Row],[Name / Club]],tblNow_Div1A[[Name / Club]:[Points]],5,FALSE)),0,VLOOKUP(tblPointScore[[#This Row],[Name / Club]],tblNow_Div1A[[Name / Club]:[Points]],5,FALSE))</f>
        <v>0</v>
      </c>
      <c r="Q258" s="1">
        <f>IF(ISNA(VLOOKUP(tblPointScore[[#This Row],[Name / Club]],tblNow_Div1B[[Name / Club]:[Points]],5,FALSE)),0,VLOOKUP(tblPointScore[[#This Row],[Name / Club]],tblNow_Div1B[[Name / Club]:[Points]],5,FALSE))</f>
        <v>0</v>
      </c>
      <c r="R258" s="1">
        <f>IF(ISNA(VLOOKUP(tblPointScore[[#This Row],[Name / Club]],tblNow_Div2A[[Name / Club]:[Points]],5,FALSE)),0,VLOOKUP(tblPointScore[[#This Row],[Name / Club]],tblNow_Div2A[[Name / Club]:[Points]],5,FALSE))</f>
        <v>0</v>
      </c>
      <c r="S258" s="1">
        <f>IF(ISNA(VLOOKUP(tblPointScore[[#This Row],[Name / Club]],tblNow_Div2B[[Name / Club]:[Points]],5,FALSE)),0,VLOOKUP(tblPointScore[[#This Row],[Name / Club]],tblNow_Div2B[[Name / Club]:[Points]],5,FALSE))</f>
        <v>0</v>
      </c>
      <c r="T25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58" s="1">
        <f>IF(ISNA(VLOOKUP(tblPointScore[[#This Row],[Name / Club]],tblSthn_Div1[[Name / Club]:[Points]],5,FALSE)),0,VLOOKUP(tblPointScore[[#This Row],[Name / Club]],tblSthn_Div1[[Name / Club]:[Points]],5,FALSE))</f>
        <v>0</v>
      </c>
      <c r="V258" s="1">
        <f>IF(ISNA(VLOOKUP(tblPointScore[[#This Row],[Name / Club]],tblSthn_Div2[[Name / Club]:[Points]],5,FALSE)),0,VLOOKUP(tblPointScore[[#This Row],[Name / Club]],tblSthn_Div2[[Name / Club]:[Points]],5,FALSE))</f>
        <v>0</v>
      </c>
      <c r="W258" s="1">
        <f>IF(ISNA(VLOOKUP(tblPointScore[[#This Row],[Name / Club]],tblSthn_Div1[Name / Club],1,FALSE)),IF(ISNA(VLOOKUP(tblPointScore[[#This Row],[Name / Club]],tblSthn_Div2[Name / Club],1,FALSE)),0,3),3)</f>
        <v>0</v>
      </c>
      <c r="X258" s="9">
        <f>SUM(tblPointScore[[#This Row],[Glbn Div 1]:[Sth H Pts]])</f>
        <v>0</v>
      </c>
      <c r="Y25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5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58" s="38" t="str">
        <f>IF(AND(tblPointScore[[#This Row],[Div 1 Pts]]&gt;0,tblPointScore[[#This Row],[Div 2 Pts]]&gt;0),"Y","N")</f>
        <v>N</v>
      </c>
      <c r="AB258" s="35" t="str">
        <f>IF(AND(tblPointScore[[#This Row],[Mac Div 1 A]]&gt;0,tblPointScore[[#This Row],[Mac Div 1 B]]&gt;0),"Y","N")</f>
        <v>N</v>
      </c>
      <c r="AC258" s="35" t="str">
        <f>IF(AND(tblPointScore[[#This Row],[Mac Div 2 A]]&gt;0,tblPointScore[[#This Row],[Mac Div 2 B]]&gt;0),"Y","N")</f>
        <v>N</v>
      </c>
      <c r="AD258" s="35" t="str">
        <f>IF(AND(tblPointScore[[#This Row],[Now Div 1 A]]&gt;0,tblPointScore[[#This Row],[Now Div 1 B]]&gt;0),"Y","N")</f>
        <v>N</v>
      </c>
      <c r="AE258" s="35" t="str">
        <f>IF(AND(tblPointScore[[#This Row],[Now Div 2 A]]&gt;0,tblPointScore[[#This Row],[Now Div 2 B]]&gt;0),"Y","N")</f>
        <v>N</v>
      </c>
      <c r="AF25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59" spans="1:32" hidden="1">
      <c r="A259" s="1">
        <f ca="1">CELL("row", A258)-1</f>
        <v>257</v>
      </c>
      <c r="B259" s="7" t="s">
        <v>439</v>
      </c>
      <c r="C259" s="7" t="s">
        <v>683</v>
      </c>
      <c r="D259" s="4" t="str">
        <f>CONCATENATE(tblPointScore[[#This Row],[Name]]," - ",tblPointScore[[#This Row],[Club]])</f>
        <v>Dietz Peter - SHCC</v>
      </c>
      <c r="E259" s="1">
        <f>IF(ISNA(VLOOKUP(tblPointScore[[#This Row],[Name / Club]],tblGlbn_Div1[[Name / Club]:[Points]],5,FALSE)),0,VLOOKUP(tblPointScore[[#This Row],[Name / Club]],tblGlbn_Div1[[Name / Club]:[Points]],5,FALSE))</f>
        <v>0</v>
      </c>
      <c r="F259" s="9">
        <f>IF(ISNA(VLOOKUP(tblPointScore[[#This Row],[Name / Club]],tblGlbn_Div2[[Name / Club]:[Points]],5,FALSE)),0,VLOOKUP(tblPointScore[[#This Row],[Name / Club]],tblGlbn_Div2[[Name / Club]:[Points]],5,FALSE))</f>
        <v>0</v>
      </c>
      <c r="G259" s="9">
        <f>IF(ISNA(VLOOKUP(tblPointScore[[#This Row],[Name / Club]],tblGlbn_Div1[Name / Club],1,FALSE)),IF(ISNA(VLOOKUP(tblPointScore[[#This Row],[Name / Club]],tblGlbn_Div2[Name / Club],1,FALSE)),0,3),3)</f>
        <v>0</v>
      </c>
      <c r="H259" s="1">
        <f>IF(ISNA(VLOOKUP(tblPointScore[[#This Row],[Name / Club]],tblIll_Div1[[Name / Club]:[Points]],5,FALSE)),0,VLOOKUP(tblPointScore[[#This Row],[Name / Club]],tblIll_Div1[[Name / Club]:[Points]],5,FALSE))</f>
        <v>0</v>
      </c>
      <c r="I259" s="1">
        <f>IF(ISNA(VLOOKUP(tblPointScore[[#This Row],[Name / Club]],tblIll_Div2[[Name / Club]:[Points]],5,FALSE)),0,VLOOKUP(tblPointScore[[#This Row],[Name / Club]],tblIll_Div2[[Name / Club]:[Points]],5,FALSE))</f>
        <v>0</v>
      </c>
      <c r="J259" s="1">
        <f>IF(ISNA(VLOOKUP(tblPointScore[[#This Row],[Name / Club]],tblIll_Div1[Name / Club],1,FALSE)),IF(ISNA(VLOOKUP(tblPointScore[[#This Row],[Name / Club]],tblIll_Div2[Name / Club],1,FALSE)),0,3),3)</f>
        <v>0</v>
      </c>
      <c r="K259" s="1">
        <f>IF(ISNA(VLOOKUP(tblPointScore[[#This Row],[Name / Club]],tblMac_Div1A[[Name / Club]:[Points]],5,FALSE)),0,VLOOKUP(tblPointScore[[#This Row],[Name / Club]],tblMac_Div1A[[Name / Club]:[Points]],5,FALSE))</f>
        <v>0</v>
      </c>
      <c r="L259" s="1">
        <f>IF(ISNA(VLOOKUP(tblPointScore[[#This Row],[Name / Club]],tblMac_Div1B[[Name / Club]:[Points]],5,FALSE)),0,VLOOKUP(tblPointScore[[#This Row],[Name / Club]],tblMac_Div1B[[Name / Club]:[Points]],5,FALSE))</f>
        <v>0</v>
      </c>
      <c r="M259" s="1">
        <f>IF(ISNA(VLOOKUP(tblPointScore[[#This Row],[Name / Club]],tblMac_Div2A[[Name / Club]:[Points]],5,FALSE)),0,VLOOKUP(tblPointScore[[#This Row],[Name / Club]],tblMac_Div2A[[Name / Club]:[Points]],5,FALSE))</f>
        <v>0</v>
      </c>
      <c r="N259" s="1">
        <f>IF(ISNA(VLOOKUP(tblPointScore[[#This Row],[Name / Club]],tblMac_Div2B[[Name / Club]:[Points]],5,FALSE)),0,VLOOKUP(tblPointScore[[#This Row],[Name / Club]],tblMac_Div2B[[Name / Club]:[Points]],5,FALSE))</f>
        <v>0</v>
      </c>
      <c r="O25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59" s="1">
        <f>IF(ISNA(VLOOKUP(tblPointScore[[#This Row],[Name / Club]],tblNow_Div1A[[Name / Club]:[Points]],5,FALSE)),0,VLOOKUP(tblPointScore[[#This Row],[Name / Club]],tblNow_Div1A[[Name / Club]:[Points]],5,FALSE))</f>
        <v>0</v>
      </c>
      <c r="Q259" s="1">
        <f>IF(ISNA(VLOOKUP(tblPointScore[[#This Row],[Name / Club]],tblNow_Div1B[[Name / Club]:[Points]],5,FALSE)),0,VLOOKUP(tblPointScore[[#This Row],[Name / Club]],tblNow_Div1B[[Name / Club]:[Points]],5,FALSE))</f>
        <v>0</v>
      </c>
      <c r="R259" s="1">
        <f>IF(ISNA(VLOOKUP(tblPointScore[[#This Row],[Name / Club]],tblNow_Div2A[[Name / Club]:[Points]],5,FALSE)),0,VLOOKUP(tblPointScore[[#This Row],[Name / Club]],tblNow_Div2A[[Name / Club]:[Points]],5,FALSE))</f>
        <v>0</v>
      </c>
      <c r="S259" s="1">
        <f>IF(ISNA(VLOOKUP(tblPointScore[[#This Row],[Name / Club]],tblNow_Div2B[[Name / Club]:[Points]],5,FALSE)),0,VLOOKUP(tblPointScore[[#This Row],[Name / Club]],tblNow_Div2B[[Name / Club]:[Points]],5,FALSE))</f>
        <v>0</v>
      </c>
      <c r="T25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59" s="1">
        <f>IF(ISNA(VLOOKUP(tblPointScore[[#This Row],[Name / Club]],tblSthn_Div1[[Name / Club]:[Points]],5,FALSE)),0,VLOOKUP(tblPointScore[[#This Row],[Name / Club]],tblSthn_Div1[[Name / Club]:[Points]],5,FALSE))</f>
        <v>0</v>
      </c>
      <c r="V259" s="1">
        <f>IF(ISNA(VLOOKUP(tblPointScore[[#This Row],[Name / Club]],tblSthn_Div2[[Name / Club]:[Points]],5,FALSE)),0,VLOOKUP(tblPointScore[[#This Row],[Name / Club]],tblSthn_Div2[[Name / Club]:[Points]],5,FALSE))</f>
        <v>0</v>
      </c>
      <c r="W259" s="1">
        <f>IF(ISNA(VLOOKUP(tblPointScore[[#This Row],[Name / Club]],tblSthn_Div1[Name / Club],1,FALSE)),IF(ISNA(VLOOKUP(tblPointScore[[#This Row],[Name / Club]],tblSthn_Div2[Name / Club],1,FALSE)),0,3),3)</f>
        <v>0</v>
      </c>
      <c r="X259" s="9">
        <f>SUM(tblPointScore[[#This Row],[Glbn Div 1]:[Sth H Pts]])</f>
        <v>0</v>
      </c>
      <c r="Y25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5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59" s="38" t="str">
        <f>IF(AND(tblPointScore[[#This Row],[Div 1 Pts]]&gt;0,tblPointScore[[#This Row],[Div 2 Pts]]&gt;0),"Y","N")</f>
        <v>N</v>
      </c>
      <c r="AB259" s="35" t="str">
        <f>IF(AND(tblPointScore[[#This Row],[Mac Div 1 A]]&gt;0,tblPointScore[[#This Row],[Mac Div 1 B]]&gt;0),"Y","N")</f>
        <v>N</v>
      </c>
      <c r="AC259" s="35" t="str">
        <f>IF(AND(tblPointScore[[#This Row],[Mac Div 2 A]]&gt;0,tblPointScore[[#This Row],[Mac Div 2 B]]&gt;0),"Y","N")</f>
        <v>N</v>
      </c>
      <c r="AD259" s="35" t="str">
        <f>IF(AND(tblPointScore[[#This Row],[Now Div 1 A]]&gt;0,tblPointScore[[#This Row],[Now Div 1 B]]&gt;0),"Y","N")</f>
        <v>N</v>
      </c>
      <c r="AE259" s="35" t="str">
        <f>IF(AND(tblPointScore[[#This Row],[Now Div 2 A]]&gt;0,tblPointScore[[#This Row],[Now Div 2 B]]&gt;0),"Y","N")</f>
        <v>N</v>
      </c>
      <c r="AF25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60" spans="1:32" hidden="1">
      <c r="A260" s="1">
        <f ca="1">CELL("row", A259)-1</f>
        <v>258</v>
      </c>
      <c r="B260" s="7" t="s">
        <v>160</v>
      </c>
      <c r="C260" s="7" t="s">
        <v>685</v>
      </c>
      <c r="D260" s="4" t="str">
        <f>CONCATENATE(tblPointScore[[#This Row],[Name]]," - ",tblPointScore[[#This Row],[Club]])</f>
        <v>Dole Steve - ICC</v>
      </c>
      <c r="E260" s="1">
        <f>IF(ISNA(VLOOKUP(tblPointScore[[#This Row],[Name / Club]],tblGlbn_Div1[[Name / Club]:[Points]],5,FALSE)),0,VLOOKUP(tblPointScore[[#This Row],[Name / Club]],tblGlbn_Div1[[Name / Club]:[Points]],5,FALSE))</f>
        <v>0</v>
      </c>
      <c r="F260" s="1">
        <f>IF(ISNA(VLOOKUP(tblPointScore[[#This Row],[Name / Club]],tblGlbn_Div2[[Name / Club]:[Points]],5,FALSE)),0,VLOOKUP(tblPointScore[[#This Row],[Name / Club]],tblGlbn_Div2[[Name / Club]:[Points]],5,FALSE))</f>
        <v>0</v>
      </c>
      <c r="G260" s="1">
        <f>IF(ISNA(VLOOKUP(tblPointScore[[#This Row],[Name / Club]],tblGlbn_Div1[Name / Club],1,FALSE)),IF(ISNA(VLOOKUP(tblPointScore[[#This Row],[Name / Club]],tblGlbn_Div2[Name / Club],1,FALSE)),0,3),3)</f>
        <v>0</v>
      </c>
      <c r="H260" s="1">
        <f>IF(ISNA(VLOOKUP(tblPointScore[[#This Row],[Name / Club]],tblIll_Div1[[Name / Club]:[Points]],5,FALSE)),0,VLOOKUP(tblPointScore[[#This Row],[Name / Club]],tblIll_Div1[[Name / Club]:[Points]],5,FALSE))</f>
        <v>0</v>
      </c>
      <c r="I260" s="1">
        <f>IF(ISNA(VLOOKUP(tblPointScore[[#This Row],[Name / Club]],tblIll_Div2[[Name / Club]:[Points]],5,FALSE)),0,VLOOKUP(tblPointScore[[#This Row],[Name / Club]],tblIll_Div2[[Name / Club]:[Points]],5,FALSE))</f>
        <v>0</v>
      </c>
      <c r="J260" s="1">
        <f>IF(ISNA(VLOOKUP(tblPointScore[[#This Row],[Name / Club]],tblIll_Div1[Name / Club],1,FALSE)),IF(ISNA(VLOOKUP(tblPointScore[[#This Row],[Name / Club]],tblIll_Div2[Name / Club],1,FALSE)),0,3),3)</f>
        <v>0</v>
      </c>
      <c r="K260" s="1">
        <f>IF(ISNA(VLOOKUP(tblPointScore[[#This Row],[Name / Club]],tblMac_Div1A[[Name / Club]:[Points]],5,FALSE)),0,VLOOKUP(tblPointScore[[#This Row],[Name / Club]],tblMac_Div1A[[Name / Club]:[Points]],5,FALSE))</f>
        <v>0</v>
      </c>
      <c r="L260" s="1">
        <f>IF(ISNA(VLOOKUP(tblPointScore[[#This Row],[Name / Club]],tblMac_Div1B[[Name / Club]:[Points]],5,FALSE)),0,VLOOKUP(tblPointScore[[#This Row],[Name / Club]],tblMac_Div1B[[Name / Club]:[Points]],5,FALSE))</f>
        <v>0</v>
      </c>
      <c r="M260" s="1">
        <f>IF(ISNA(VLOOKUP(tblPointScore[[#This Row],[Name / Club]],tblMac_Div2A[[Name / Club]:[Points]],5,FALSE)),0,VLOOKUP(tblPointScore[[#This Row],[Name / Club]],tblMac_Div2A[[Name / Club]:[Points]],5,FALSE))</f>
        <v>0</v>
      </c>
      <c r="N260" s="1">
        <f>IF(ISNA(VLOOKUP(tblPointScore[[#This Row],[Name / Club]],tblMac_Div2B[[Name / Club]:[Points]],5,FALSE)),0,VLOOKUP(tblPointScore[[#This Row],[Name / Club]],tblMac_Div2B[[Name / Club]:[Points]],5,FALSE))</f>
        <v>0</v>
      </c>
      <c r="O26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60" s="1">
        <f>IF(ISNA(VLOOKUP(tblPointScore[[#This Row],[Name / Club]],tblNow_Div1A[[Name / Club]:[Points]],5,FALSE)),0,VLOOKUP(tblPointScore[[#This Row],[Name / Club]],tblNow_Div1A[[Name / Club]:[Points]],5,FALSE))</f>
        <v>0</v>
      </c>
      <c r="Q260" s="1">
        <f>IF(ISNA(VLOOKUP(tblPointScore[[#This Row],[Name / Club]],tblNow_Div1B[[Name / Club]:[Points]],5,FALSE)),0,VLOOKUP(tblPointScore[[#This Row],[Name / Club]],tblNow_Div1B[[Name / Club]:[Points]],5,FALSE))</f>
        <v>0</v>
      </c>
      <c r="R260" s="1">
        <f>IF(ISNA(VLOOKUP(tblPointScore[[#This Row],[Name / Club]],tblNow_Div2A[[Name / Club]:[Points]],5,FALSE)),0,VLOOKUP(tblPointScore[[#This Row],[Name / Club]],tblNow_Div2A[[Name / Club]:[Points]],5,FALSE))</f>
        <v>0</v>
      </c>
      <c r="S260" s="1">
        <f>IF(ISNA(VLOOKUP(tblPointScore[[#This Row],[Name / Club]],tblNow_Div2B[[Name / Club]:[Points]],5,FALSE)),0,VLOOKUP(tblPointScore[[#This Row],[Name / Club]],tblNow_Div2B[[Name / Club]:[Points]],5,FALSE))</f>
        <v>0</v>
      </c>
      <c r="T26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60" s="1">
        <f>IF(ISNA(VLOOKUP(tblPointScore[[#This Row],[Name / Club]],tblSthn_Div1[[Name / Club]:[Points]],5,FALSE)),0,VLOOKUP(tblPointScore[[#This Row],[Name / Club]],tblSthn_Div1[[Name / Club]:[Points]],5,FALSE))</f>
        <v>0</v>
      </c>
      <c r="V260" s="1">
        <f>IF(ISNA(VLOOKUP(tblPointScore[[#This Row],[Name / Club]],tblSthn_Div2[[Name / Club]:[Points]],5,FALSE)),0,VLOOKUP(tblPointScore[[#This Row],[Name / Club]],tblSthn_Div2[[Name / Club]:[Points]],5,FALSE))</f>
        <v>0</v>
      </c>
      <c r="W260" s="1">
        <f>IF(ISNA(VLOOKUP(tblPointScore[[#This Row],[Name / Club]],tblSthn_Div1[Name / Club],1,FALSE)),IF(ISNA(VLOOKUP(tblPointScore[[#This Row],[Name / Club]],tblSthn_Div2[Name / Club],1,FALSE)),0,3),3)</f>
        <v>0</v>
      </c>
      <c r="X260" s="1">
        <f>SUM(tblPointScore[[#This Row],[Glbn Div 1]:[Sth H Pts]])</f>
        <v>0</v>
      </c>
      <c r="Y26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6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60" s="38" t="str">
        <f>IF(AND(tblPointScore[[#This Row],[Div 1 Pts]]&gt;0,tblPointScore[[#This Row],[Div 2 Pts]]&gt;0),"Y","N")</f>
        <v>N</v>
      </c>
      <c r="AB260" s="35" t="str">
        <f>IF(AND(tblPointScore[[#This Row],[Mac Div 1 A]]&gt;0,tblPointScore[[#This Row],[Mac Div 1 B]]&gt;0),"Y","N")</f>
        <v>N</v>
      </c>
      <c r="AC260" s="35" t="str">
        <f>IF(AND(tblPointScore[[#This Row],[Mac Div 2 A]]&gt;0,tblPointScore[[#This Row],[Mac Div 2 B]]&gt;0),"Y","N")</f>
        <v>N</v>
      </c>
      <c r="AD260" s="35" t="str">
        <f>IF(AND(tblPointScore[[#This Row],[Now Div 1 A]]&gt;0,tblPointScore[[#This Row],[Now Div 1 B]]&gt;0),"Y","N")</f>
        <v>N</v>
      </c>
      <c r="AE260" s="35" t="str">
        <f>IF(AND(tblPointScore[[#This Row],[Now Div 2 A]]&gt;0,tblPointScore[[#This Row],[Now Div 2 B]]&gt;0),"Y","N")</f>
        <v>N</v>
      </c>
      <c r="AF26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61" spans="1:32" hidden="1">
      <c r="A261" s="1">
        <f ca="1">CELL("row", A260)-1</f>
        <v>259</v>
      </c>
      <c r="B261" s="7" t="s">
        <v>161</v>
      </c>
      <c r="C261" s="7" t="s">
        <v>681</v>
      </c>
      <c r="D261" s="4" t="str">
        <f>CONCATENATE(tblPointScore[[#This Row],[Name]]," - ",tblPointScore[[#This Row],[Club]])</f>
        <v>Dorsett Robert - GCC</v>
      </c>
      <c r="E261" s="1">
        <f>IF(ISNA(VLOOKUP(tblPointScore[[#This Row],[Name / Club]],tblGlbn_Div1[[Name / Club]:[Points]],5,FALSE)),0,VLOOKUP(tblPointScore[[#This Row],[Name / Club]],tblGlbn_Div1[[Name / Club]:[Points]],5,FALSE))</f>
        <v>0</v>
      </c>
      <c r="F261" s="1">
        <f>IF(ISNA(VLOOKUP(tblPointScore[[#This Row],[Name / Club]],tblGlbn_Div2[[Name / Club]:[Points]],5,FALSE)),0,VLOOKUP(tblPointScore[[#This Row],[Name / Club]],tblGlbn_Div2[[Name / Club]:[Points]],5,FALSE))</f>
        <v>0</v>
      </c>
      <c r="G261" s="1">
        <f>IF(ISNA(VLOOKUP(tblPointScore[[#This Row],[Name / Club]],tblGlbn_Div1[Name / Club],1,FALSE)),IF(ISNA(VLOOKUP(tblPointScore[[#This Row],[Name / Club]],tblGlbn_Div2[Name / Club],1,FALSE)),0,3),3)</f>
        <v>0</v>
      </c>
      <c r="H261" s="1">
        <f>IF(ISNA(VLOOKUP(tblPointScore[[#This Row],[Name / Club]],tblIll_Div1[[Name / Club]:[Points]],5,FALSE)),0,VLOOKUP(tblPointScore[[#This Row],[Name / Club]],tblIll_Div1[[Name / Club]:[Points]],5,FALSE))</f>
        <v>0</v>
      </c>
      <c r="I261" s="1">
        <f>IF(ISNA(VLOOKUP(tblPointScore[[#This Row],[Name / Club]],tblIll_Div2[[Name / Club]:[Points]],5,FALSE)),0,VLOOKUP(tblPointScore[[#This Row],[Name / Club]],tblIll_Div2[[Name / Club]:[Points]],5,FALSE))</f>
        <v>0</v>
      </c>
      <c r="J261" s="1">
        <f>IF(ISNA(VLOOKUP(tblPointScore[[#This Row],[Name / Club]],tblIll_Div1[Name / Club],1,FALSE)),IF(ISNA(VLOOKUP(tblPointScore[[#This Row],[Name / Club]],tblIll_Div2[Name / Club],1,FALSE)),0,3),3)</f>
        <v>0</v>
      </c>
      <c r="K261" s="1">
        <f>IF(ISNA(VLOOKUP(tblPointScore[[#This Row],[Name / Club]],tblMac_Div1A[[Name / Club]:[Points]],5,FALSE)),0,VLOOKUP(tblPointScore[[#This Row],[Name / Club]],tblMac_Div1A[[Name / Club]:[Points]],5,FALSE))</f>
        <v>0</v>
      </c>
      <c r="L261" s="1">
        <f>IF(ISNA(VLOOKUP(tblPointScore[[#This Row],[Name / Club]],tblMac_Div1B[[Name / Club]:[Points]],5,FALSE)),0,VLOOKUP(tblPointScore[[#This Row],[Name / Club]],tblMac_Div1B[[Name / Club]:[Points]],5,FALSE))</f>
        <v>0</v>
      </c>
      <c r="M261" s="1">
        <f>IF(ISNA(VLOOKUP(tblPointScore[[#This Row],[Name / Club]],tblMac_Div2A[[Name / Club]:[Points]],5,FALSE)),0,VLOOKUP(tblPointScore[[#This Row],[Name / Club]],tblMac_Div2A[[Name / Club]:[Points]],5,FALSE))</f>
        <v>0</v>
      </c>
      <c r="N261" s="1">
        <f>IF(ISNA(VLOOKUP(tblPointScore[[#This Row],[Name / Club]],tblMac_Div2B[[Name / Club]:[Points]],5,FALSE)),0,VLOOKUP(tblPointScore[[#This Row],[Name / Club]],tblMac_Div2B[[Name / Club]:[Points]],5,FALSE))</f>
        <v>0</v>
      </c>
      <c r="O26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61" s="1">
        <f>IF(ISNA(VLOOKUP(tblPointScore[[#This Row],[Name / Club]],tblNow_Div1A[[Name / Club]:[Points]],5,FALSE)),0,VLOOKUP(tblPointScore[[#This Row],[Name / Club]],tblNow_Div1A[[Name / Club]:[Points]],5,FALSE))</f>
        <v>0</v>
      </c>
      <c r="Q261" s="1">
        <f>IF(ISNA(VLOOKUP(tblPointScore[[#This Row],[Name / Club]],tblNow_Div1B[[Name / Club]:[Points]],5,FALSE)),0,VLOOKUP(tblPointScore[[#This Row],[Name / Club]],tblNow_Div1B[[Name / Club]:[Points]],5,FALSE))</f>
        <v>0</v>
      </c>
      <c r="R261" s="1">
        <f>IF(ISNA(VLOOKUP(tblPointScore[[#This Row],[Name / Club]],tblNow_Div2A[[Name / Club]:[Points]],5,FALSE)),0,VLOOKUP(tblPointScore[[#This Row],[Name / Club]],tblNow_Div2A[[Name / Club]:[Points]],5,FALSE))</f>
        <v>0</v>
      </c>
      <c r="S261" s="1">
        <f>IF(ISNA(VLOOKUP(tblPointScore[[#This Row],[Name / Club]],tblNow_Div2B[[Name / Club]:[Points]],5,FALSE)),0,VLOOKUP(tblPointScore[[#This Row],[Name / Club]],tblNow_Div2B[[Name / Club]:[Points]],5,FALSE))</f>
        <v>0</v>
      </c>
      <c r="T26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61" s="1">
        <f>IF(ISNA(VLOOKUP(tblPointScore[[#This Row],[Name / Club]],tblSthn_Div1[[Name / Club]:[Points]],5,FALSE)),0,VLOOKUP(tblPointScore[[#This Row],[Name / Club]],tblSthn_Div1[[Name / Club]:[Points]],5,FALSE))</f>
        <v>0</v>
      </c>
      <c r="V261" s="1">
        <f>IF(ISNA(VLOOKUP(tblPointScore[[#This Row],[Name / Club]],tblSthn_Div2[[Name / Club]:[Points]],5,FALSE)),0,VLOOKUP(tblPointScore[[#This Row],[Name / Club]],tblSthn_Div2[[Name / Club]:[Points]],5,FALSE))</f>
        <v>0</v>
      </c>
      <c r="W261" s="1">
        <f>IF(ISNA(VLOOKUP(tblPointScore[[#This Row],[Name / Club]],tblSthn_Div1[Name / Club],1,FALSE)),IF(ISNA(VLOOKUP(tblPointScore[[#This Row],[Name / Club]],tblSthn_Div2[Name / Club],1,FALSE)),0,3),3)</f>
        <v>0</v>
      </c>
      <c r="X261" s="1">
        <f>SUM(tblPointScore[[#This Row],[Glbn Div 1]:[Sth H Pts]])</f>
        <v>0</v>
      </c>
      <c r="Y26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6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61" s="38" t="str">
        <f>IF(AND(tblPointScore[[#This Row],[Div 1 Pts]]&gt;0,tblPointScore[[#This Row],[Div 2 Pts]]&gt;0),"Y","N")</f>
        <v>N</v>
      </c>
      <c r="AB261" s="35" t="str">
        <f>IF(AND(tblPointScore[[#This Row],[Mac Div 1 A]]&gt;0,tblPointScore[[#This Row],[Mac Div 1 B]]&gt;0),"Y","N")</f>
        <v>N</v>
      </c>
      <c r="AC261" s="35" t="str">
        <f>IF(AND(tblPointScore[[#This Row],[Mac Div 2 A]]&gt;0,tblPointScore[[#This Row],[Mac Div 2 B]]&gt;0),"Y","N")</f>
        <v>N</v>
      </c>
      <c r="AD261" s="35" t="str">
        <f>IF(AND(tblPointScore[[#This Row],[Now Div 1 A]]&gt;0,tblPointScore[[#This Row],[Now Div 1 B]]&gt;0),"Y","N")</f>
        <v>N</v>
      </c>
      <c r="AE261" s="35" t="str">
        <f>IF(AND(tblPointScore[[#This Row],[Now Div 2 A]]&gt;0,tblPointScore[[#This Row],[Now Div 2 B]]&gt;0),"Y","N")</f>
        <v>N</v>
      </c>
      <c r="AF26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62" spans="1:32" hidden="1">
      <c r="A262" s="20">
        <f ca="1">CELL("row", A261)-1</f>
        <v>260</v>
      </c>
      <c r="B262" s="43" t="s">
        <v>658</v>
      </c>
      <c r="C262" s="43" t="s">
        <v>681</v>
      </c>
      <c r="D262" s="22" t="str">
        <f>CONCATENATE(tblPointScore[[#This Row],[Name]]," - ",tblPointScore[[#This Row],[Club]])</f>
        <v>Dove Vince - GCC</v>
      </c>
      <c r="E262" s="23">
        <f>IF(ISNA(VLOOKUP(tblPointScore[[#This Row],[Name / Club]],tblGlbn_Div1[[Name / Club]:[Points]],5,FALSE)),0,VLOOKUP(tblPointScore[[#This Row],[Name / Club]],tblGlbn_Div1[[Name / Club]:[Points]],5,FALSE))</f>
        <v>0</v>
      </c>
      <c r="F262" s="23">
        <f>IF(ISNA(VLOOKUP(tblPointScore[[#This Row],[Name / Club]],tblGlbn_Div2[[Name / Club]:[Points]],5,FALSE)),0,VLOOKUP(tblPointScore[[#This Row],[Name / Club]],tblGlbn_Div2[[Name / Club]:[Points]],5,FALSE))</f>
        <v>0</v>
      </c>
      <c r="G262" s="23">
        <f>IF(ISNA(VLOOKUP(tblPointScore[[#This Row],[Name / Club]],tblGlbn_Div1[Name / Club],1,FALSE)),IF(ISNA(VLOOKUP(tblPointScore[[#This Row],[Name / Club]],tblGlbn_Div2[Name / Club],1,FALSE)),0,3),3)</f>
        <v>0</v>
      </c>
      <c r="H262" s="23">
        <f>IF(ISNA(VLOOKUP(tblPointScore[[#This Row],[Name / Club]],tblIll_Div1[[Name / Club]:[Points]],5,FALSE)),0,VLOOKUP(tblPointScore[[#This Row],[Name / Club]],tblIll_Div1[[Name / Club]:[Points]],5,FALSE))</f>
        <v>0</v>
      </c>
      <c r="I262" s="23">
        <f>IF(ISNA(VLOOKUP(tblPointScore[[#This Row],[Name / Club]],tblIll_Div2[[Name / Club]:[Points]],5,FALSE)),0,VLOOKUP(tblPointScore[[#This Row],[Name / Club]],tblIll_Div2[[Name / Club]:[Points]],5,FALSE))</f>
        <v>0</v>
      </c>
      <c r="J262" s="23">
        <f>IF(ISNA(VLOOKUP(tblPointScore[[#This Row],[Name / Club]],tblIll_Div1[Name / Club],1,FALSE)),IF(ISNA(VLOOKUP(tblPointScore[[#This Row],[Name / Club]],tblIll_Div2[Name / Club],1,FALSE)),0,3),3)</f>
        <v>0</v>
      </c>
      <c r="K262" s="23">
        <f>IF(ISNA(VLOOKUP(tblPointScore[[#This Row],[Name / Club]],tblMac_Div1A[[Name / Club]:[Points]],5,FALSE)),0,VLOOKUP(tblPointScore[[#This Row],[Name / Club]],tblMac_Div1A[[Name / Club]:[Points]],5,FALSE))</f>
        <v>0</v>
      </c>
      <c r="L262" s="23">
        <f>IF(ISNA(VLOOKUP(tblPointScore[[#This Row],[Name / Club]],tblMac_Div1B[[Name / Club]:[Points]],5,FALSE)),0,VLOOKUP(tblPointScore[[#This Row],[Name / Club]],tblMac_Div1B[[Name / Club]:[Points]],5,FALSE))</f>
        <v>0</v>
      </c>
      <c r="M262" s="23">
        <f>IF(ISNA(VLOOKUP(tblPointScore[[#This Row],[Name / Club]],tblMac_Div2A[[Name / Club]:[Points]],5,FALSE)),0,VLOOKUP(tblPointScore[[#This Row],[Name / Club]],tblMac_Div2A[[Name / Club]:[Points]],5,FALSE))</f>
        <v>0</v>
      </c>
      <c r="N262" s="23">
        <f>IF(ISNA(VLOOKUP(tblPointScore[[#This Row],[Name / Club]],tblMac_Div2B[[Name / Club]:[Points]],5,FALSE)),0,VLOOKUP(tblPointScore[[#This Row],[Name / Club]],tblMac_Div2B[[Name / Club]:[Points]],5,FALSE))</f>
        <v>0</v>
      </c>
      <c r="O262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62" s="23">
        <f>IF(ISNA(VLOOKUP(tblPointScore[[#This Row],[Name / Club]],tblNow_Div1A[[Name / Club]:[Points]],5,FALSE)),0,VLOOKUP(tblPointScore[[#This Row],[Name / Club]],tblNow_Div1A[[Name / Club]:[Points]],5,FALSE))</f>
        <v>0</v>
      </c>
      <c r="Q262" s="23">
        <f>IF(ISNA(VLOOKUP(tblPointScore[[#This Row],[Name / Club]],tblNow_Div1B[[Name / Club]:[Points]],5,FALSE)),0,VLOOKUP(tblPointScore[[#This Row],[Name / Club]],tblNow_Div1B[[Name / Club]:[Points]],5,FALSE))</f>
        <v>0</v>
      </c>
      <c r="R262" s="23">
        <f>IF(ISNA(VLOOKUP(tblPointScore[[#This Row],[Name / Club]],tblNow_Div2A[[Name / Club]:[Points]],5,FALSE)),0,VLOOKUP(tblPointScore[[#This Row],[Name / Club]],tblNow_Div2A[[Name / Club]:[Points]],5,FALSE))</f>
        <v>0</v>
      </c>
      <c r="S262" s="23">
        <f>IF(ISNA(VLOOKUP(tblPointScore[[#This Row],[Name / Club]],tblNow_Div2B[[Name / Club]:[Points]],5,FALSE)),0,VLOOKUP(tblPointScore[[#This Row],[Name / Club]],tblNow_Div2B[[Name / Club]:[Points]],5,FALSE))</f>
        <v>0</v>
      </c>
      <c r="T262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62" s="23">
        <f>IF(ISNA(VLOOKUP(tblPointScore[[#This Row],[Name / Club]],tblSthn_Div1[[Name / Club]:[Points]],5,FALSE)),0,VLOOKUP(tblPointScore[[#This Row],[Name / Club]],tblSthn_Div1[[Name / Club]:[Points]],5,FALSE))</f>
        <v>0</v>
      </c>
      <c r="V262" s="23">
        <f>IF(ISNA(VLOOKUP(tblPointScore[[#This Row],[Name / Club]],tblSthn_Div2[[Name / Club]:[Points]],5,FALSE)),0,VLOOKUP(tblPointScore[[#This Row],[Name / Club]],tblSthn_Div2[[Name / Club]:[Points]],5,FALSE))</f>
        <v>0</v>
      </c>
      <c r="W262" s="23">
        <f>IF(ISNA(VLOOKUP(tblPointScore[[#This Row],[Name / Club]],tblSthn_Div1[Name / Club],1,FALSE)),IF(ISNA(VLOOKUP(tblPointScore[[#This Row],[Name / Club]],tblSthn_Div2[Name / Club],1,FALSE)),0,3),3)</f>
        <v>0</v>
      </c>
      <c r="X262" s="23">
        <f>SUM(tblPointScore[[#This Row],[Glbn Div 1]:[Sth H Pts]])</f>
        <v>0</v>
      </c>
      <c r="Y262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62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62" s="44" t="str">
        <f>IF(AND(tblPointScore[[#This Row],[Div 1 Pts]]&gt;0,tblPointScore[[#This Row],[Div 2 Pts]]&gt;0),"Y","N")</f>
        <v>N</v>
      </c>
      <c r="AB262" s="45" t="str">
        <f>IF(AND(tblPointScore[[#This Row],[Mac Div 1 A]]&gt;0,tblPointScore[[#This Row],[Mac Div 1 B]]&gt;0),"Y","N")</f>
        <v>N</v>
      </c>
      <c r="AC262" s="45" t="str">
        <f>IF(AND(tblPointScore[[#This Row],[Mac Div 2 A]]&gt;0,tblPointScore[[#This Row],[Mac Div 2 B]]&gt;0),"Y","N")</f>
        <v>N</v>
      </c>
      <c r="AD262" s="45" t="str">
        <f>IF(AND(tblPointScore[[#This Row],[Now Div 1 A]]&gt;0,tblPointScore[[#This Row],[Now Div 1 B]]&gt;0),"Y","N")</f>
        <v>N</v>
      </c>
      <c r="AE262" s="45" t="str">
        <f>IF(AND(tblPointScore[[#This Row],[Now Div 2 A]]&gt;0,tblPointScore[[#This Row],[Now Div 2 B]]&gt;0),"Y","N")</f>
        <v>N</v>
      </c>
      <c r="AF262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63" spans="1:32" hidden="1">
      <c r="A263" s="1">
        <f ca="1">CELL("row", A262)-1</f>
        <v>261</v>
      </c>
      <c r="B263" s="7" t="s">
        <v>66</v>
      </c>
      <c r="C263" s="7" t="s">
        <v>685</v>
      </c>
      <c r="D263" s="4" t="str">
        <f>CONCATENATE(tblPointScore[[#This Row],[Name]]," - ",tblPointScore[[#This Row],[Club]])</f>
        <v>Dreizi Joanne - ICC</v>
      </c>
      <c r="E263" s="1">
        <f>IF(ISNA(VLOOKUP(tblPointScore[[#This Row],[Name / Club]],tblGlbn_Div1[[Name / Club]:[Points]],5,FALSE)),0,VLOOKUP(tblPointScore[[#This Row],[Name / Club]],tblGlbn_Div1[[Name / Club]:[Points]],5,FALSE))</f>
        <v>0</v>
      </c>
      <c r="F263" s="1">
        <f>IF(ISNA(VLOOKUP(tblPointScore[[#This Row],[Name / Club]],tblGlbn_Div2[[Name / Club]:[Points]],5,FALSE)),0,VLOOKUP(tblPointScore[[#This Row],[Name / Club]],tblGlbn_Div2[[Name / Club]:[Points]],5,FALSE))</f>
        <v>0</v>
      </c>
      <c r="G263" s="1">
        <f>IF(ISNA(VLOOKUP(tblPointScore[[#This Row],[Name / Club]],tblGlbn_Div1[Name / Club],1,FALSE)),IF(ISNA(VLOOKUP(tblPointScore[[#This Row],[Name / Club]],tblGlbn_Div2[Name / Club],1,FALSE)),0,3),3)</f>
        <v>0</v>
      </c>
      <c r="H263" s="1">
        <f>IF(ISNA(VLOOKUP(tblPointScore[[#This Row],[Name / Club]],tblIll_Div1[[Name / Club]:[Points]],5,FALSE)),0,VLOOKUP(tblPointScore[[#This Row],[Name / Club]],tblIll_Div1[[Name / Club]:[Points]],5,FALSE))</f>
        <v>0</v>
      </c>
      <c r="I263" s="1">
        <f>IF(ISNA(VLOOKUP(tblPointScore[[#This Row],[Name / Club]],tblIll_Div2[[Name / Club]:[Points]],5,FALSE)),0,VLOOKUP(tblPointScore[[#This Row],[Name / Club]],tblIll_Div2[[Name / Club]:[Points]],5,FALSE))</f>
        <v>0</v>
      </c>
      <c r="J263" s="1">
        <f>IF(ISNA(VLOOKUP(tblPointScore[[#This Row],[Name / Club]],tblIll_Div1[Name / Club],1,FALSE)),IF(ISNA(VLOOKUP(tblPointScore[[#This Row],[Name / Club]],tblIll_Div2[Name / Club],1,FALSE)),0,3),3)</f>
        <v>0</v>
      </c>
      <c r="K263" s="1">
        <f>IF(ISNA(VLOOKUP(tblPointScore[[#This Row],[Name / Club]],tblMac_Div1A[[Name / Club]:[Points]],5,FALSE)),0,VLOOKUP(tblPointScore[[#This Row],[Name / Club]],tblMac_Div1A[[Name / Club]:[Points]],5,FALSE))</f>
        <v>0</v>
      </c>
      <c r="L263" s="1">
        <f>IF(ISNA(VLOOKUP(tblPointScore[[#This Row],[Name / Club]],tblMac_Div1B[[Name / Club]:[Points]],5,FALSE)),0,VLOOKUP(tblPointScore[[#This Row],[Name / Club]],tblMac_Div1B[[Name / Club]:[Points]],5,FALSE))</f>
        <v>0</v>
      </c>
      <c r="M263" s="1">
        <f>IF(ISNA(VLOOKUP(tblPointScore[[#This Row],[Name / Club]],tblMac_Div2A[[Name / Club]:[Points]],5,FALSE)),0,VLOOKUP(tblPointScore[[#This Row],[Name / Club]],tblMac_Div2A[[Name / Club]:[Points]],5,FALSE))</f>
        <v>0</v>
      </c>
      <c r="N263" s="1">
        <f>IF(ISNA(VLOOKUP(tblPointScore[[#This Row],[Name / Club]],tblMac_Div2B[[Name / Club]:[Points]],5,FALSE)),0,VLOOKUP(tblPointScore[[#This Row],[Name / Club]],tblMac_Div2B[[Name / Club]:[Points]],5,FALSE))</f>
        <v>0</v>
      </c>
      <c r="O26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63" s="1">
        <f>IF(ISNA(VLOOKUP(tblPointScore[[#This Row],[Name / Club]],tblNow_Div1A[[Name / Club]:[Points]],5,FALSE)),0,VLOOKUP(tblPointScore[[#This Row],[Name / Club]],tblNow_Div1A[[Name / Club]:[Points]],5,FALSE))</f>
        <v>0</v>
      </c>
      <c r="Q263" s="1">
        <f>IF(ISNA(VLOOKUP(tblPointScore[[#This Row],[Name / Club]],tblNow_Div1B[[Name / Club]:[Points]],5,FALSE)),0,VLOOKUP(tblPointScore[[#This Row],[Name / Club]],tblNow_Div1B[[Name / Club]:[Points]],5,FALSE))</f>
        <v>0</v>
      </c>
      <c r="R263" s="1">
        <f>IF(ISNA(VLOOKUP(tblPointScore[[#This Row],[Name / Club]],tblNow_Div2A[[Name / Club]:[Points]],5,FALSE)),0,VLOOKUP(tblPointScore[[#This Row],[Name / Club]],tblNow_Div2A[[Name / Club]:[Points]],5,FALSE))</f>
        <v>0</v>
      </c>
      <c r="S263" s="1">
        <f>IF(ISNA(VLOOKUP(tblPointScore[[#This Row],[Name / Club]],tblNow_Div2B[[Name / Club]:[Points]],5,FALSE)),0,VLOOKUP(tblPointScore[[#This Row],[Name / Club]],tblNow_Div2B[[Name / Club]:[Points]],5,FALSE))</f>
        <v>0</v>
      </c>
      <c r="T26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63" s="1">
        <f>IF(ISNA(VLOOKUP(tblPointScore[[#This Row],[Name / Club]],tblSthn_Div1[[Name / Club]:[Points]],5,FALSE)),0,VLOOKUP(tblPointScore[[#This Row],[Name / Club]],tblSthn_Div1[[Name / Club]:[Points]],5,FALSE))</f>
        <v>0</v>
      </c>
      <c r="V263" s="1">
        <f>IF(ISNA(VLOOKUP(tblPointScore[[#This Row],[Name / Club]],tblSthn_Div2[[Name / Club]:[Points]],5,FALSE)),0,VLOOKUP(tblPointScore[[#This Row],[Name / Club]],tblSthn_Div2[[Name / Club]:[Points]],5,FALSE))</f>
        <v>0</v>
      </c>
      <c r="W263" s="1">
        <f>IF(ISNA(VLOOKUP(tblPointScore[[#This Row],[Name / Club]],tblSthn_Div1[Name / Club],1,FALSE)),IF(ISNA(VLOOKUP(tblPointScore[[#This Row],[Name / Club]],tblSthn_Div2[Name / Club],1,FALSE)),0,3),3)</f>
        <v>0</v>
      </c>
      <c r="X263" s="1">
        <f>SUM(tblPointScore[[#This Row],[Glbn Div 1]:[Sth H Pts]])</f>
        <v>0</v>
      </c>
      <c r="Y26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6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63" s="38" t="str">
        <f>IF(AND(tblPointScore[[#This Row],[Div 1 Pts]]&gt;0,tblPointScore[[#This Row],[Div 2 Pts]]&gt;0),"Y","N")</f>
        <v>N</v>
      </c>
      <c r="AB263" s="35" t="str">
        <f>IF(AND(tblPointScore[[#This Row],[Mac Div 1 A]]&gt;0,tblPointScore[[#This Row],[Mac Div 1 B]]&gt;0),"Y","N")</f>
        <v>N</v>
      </c>
      <c r="AC263" s="35" t="str">
        <f>IF(AND(tblPointScore[[#This Row],[Mac Div 2 A]]&gt;0,tblPointScore[[#This Row],[Mac Div 2 B]]&gt;0),"Y","N")</f>
        <v>N</v>
      </c>
      <c r="AD263" s="35" t="str">
        <f>IF(AND(tblPointScore[[#This Row],[Now Div 1 A]]&gt;0,tblPointScore[[#This Row],[Now Div 1 B]]&gt;0),"Y","N")</f>
        <v>N</v>
      </c>
      <c r="AE263" s="35" t="str">
        <f>IF(AND(tblPointScore[[#This Row],[Now Div 2 A]]&gt;0,tblPointScore[[#This Row],[Now Div 2 B]]&gt;0),"Y","N")</f>
        <v>N</v>
      </c>
      <c r="AF26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64" spans="1:32" hidden="1">
      <c r="A264" s="1">
        <f ca="1">CELL("row", A263)-1</f>
        <v>262</v>
      </c>
      <c r="B264" s="7" t="s">
        <v>638</v>
      </c>
      <c r="C264" s="7" t="s">
        <v>684</v>
      </c>
      <c r="D264" s="4" t="str">
        <f>CONCATENATE(tblPointScore[[#This Row],[Name]]," - ",tblPointScore[[#This Row],[Club]])</f>
        <v>Driehuis Hubert - NVC</v>
      </c>
      <c r="E264" s="1">
        <f>IF(ISNA(VLOOKUP(tblPointScore[[#This Row],[Name / Club]],tblGlbn_Div1[[Name / Club]:[Points]],5,FALSE)),0,VLOOKUP(tblPointScore[[#This Row],[Name / Club]],tblGlbn_Div1[[Name / Club]:[Points]],5,FALSE))</f>
        <v>0</v>
      </c>
      <c r="F264" s="1">
        <f>IF(ISNA(VLOOKUP(tblPointScore[[#This Row],[Name / Club]],tblGlbn_Div2[[Name / Club]:[Points]],5,FALSE)),0,VLOOKUP(tblPointScore[[#This Row],[Name / Club]],tblGlbn_Div2[[Name / Club]:[Points]],5,FALSE))</f>
        <v>0</v>
      </c>
      <c r="G264" s="1">
        <f>IF(ISNA(VLOOKUP(tblPointScore[[#This Row],[Name / Club]],tblGlbn_Div1[Name / Club],1,FALSE)),IF(ISNA(VLOOKUP(tblPointScore[[#This Row],[Name / Club]],tblGlbn_Div2[Name / Club],1,FALSE)),0,3),3)</f>
        <v>0</v>
      </c>
      <c r="H264" s="1">
        <f>IF(ISNA(VLOOKUP(tblPointScore[[#This Row],[Name / Club]],tblIll_Div1[[Name / Club]:[Points]],5,FALSE)),0,VLOOKUP(tblPointScore[[#This Row],[Name / Club]],tblIll_Div1[[Name / Club]:[Points]],5,FALSE))</f>
        <v>0</v>
      </c>
      <c r="I264" s="1">
        <f>IF(ISNA(VLOOKUP(tblPointScore[[#This Row],[Name / Club]],tblIll_Div2[[Name / Club]:[Points]],5,FALSE)),0,VLOOKUP(tblPointScore[[#This Row],[Name / Club]],tblIll_Div2[[Name / Club]:[Points]],5,FALSE))</f>
        <v>0</v>
      </c>
      <c r="J264" s="1">
        <f>IF(ISNA(VLOOKUP(tblPointScore[[#This Row],[Name / Club]],tblIll_Div1[Name / Club],1,FALSE)),IF(ISNA(VLOOKUP(tblPointScore[[#This Row],[Name / Club]],tblIll_Div2[Name / Club],1,FALSE)),0,3),3)</f>
        <v>0</v>
      </c>
      <c r="K264" s="1">
        <f>IF(ISNA(VLOOKUP(tblPointScore[[#This Row],[Name / Club]],tblMac_Div1A[[Name / Club]:[Points]],5,FALSE)),0,VLOOKUP(tblPointScore[[#This Row],[Name / Club]],tblMac_Div1A[[Name / Club]:[Points]],5,FALSE))</f>
        <v>0</v>
      </c>
      <c r="L264" s="1">
        <f>IF(ISNA(VLOOKUP(tblPointScore[[#This Row],[Name / Club]],tblMac_Div1B[[Name / Club]:[Points]],5,FALSE)),0,VLOOKUP(tblPointScore[[#This Row],[Name / Club]],tblMac_Div1B[[Name / Club]:[Points]],5,FALSE))</f>
        <v>0</v>
      </c>
      <c r="M264" s="1">
        <f>IF(ISNA(VLOOKUP(tblPointScore[[#This Row],[Name / Club]],tblMac_Div2A[[Name / Club]:[Points]],5,FALSE)),0,VLOOKUP(tblPointScore[[#This Row],[Name / Club]],tblMac_Div2A[[Name / Club]:[Points]],5,FALSE))</f>
        <v>0</v>
      </c>
      <c r="N264" s="1">
        <f>IF(ISNA(VLOOKUP(tblPointScore[[#This Row],[Name / Club]],tblMac_Div2B[[Name / Club]:[Points]],5,FALSE)),0,VLOOKUP(tblPointScore[[#This Row],[Name / Club]],tblMac_Div2B[[Name / Club]:[Points]],5,FALSE))</f>
        <v>0</v>
      </c>
      <c r="O26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64" s="1">
        <f>IF(ISNA(VLOOKUP(tblPointScore[[#This Row],[Name / Club]],tblNow_Div1A[[Name / Club]:[Points]],5,FALSE)),0,VLOOKUP(tblPointScore[[#This Row],[Name / Club]],tblNow_Div1A[[Name / Club]:[Points]],5,FALSE))</f>
        <v>0</v>
      </c>
      <c r="Q264" s="1">
        <f>IF(ISNA(VLOOKUP(tblPointScore[[#This Row],[Name / Club]],tblNow_Div1B[[Name / Club]:[Points]],5,FALSE)),0,VLOOKUP(tblPointScore[[#This Row],[Name / Club]],tblNow_Div1B[[Name / Club]:[Points]],5,FALSE))</f>
        <v>0</v>
      </c>
      <c r="R264" s="1">
        <f>IF(ISNA(VLOOKUP(tblPointScore[[#This Row],[Name / Club]],tblNow_Div2A[[Name / Club]:[Points]],5,FALSE)),0,VLOOKUP(tblPointScore[[#This Row],[Name / Club]],tblNow_Div2A[[Name / Club]:[Points]],5,FALSE))</f>
        <v>0</v>
      </c>
      <c r="S264" s="1">
        <f>IF(ISNA(VLOOKUP(tblPointScore[[#This Row],[Name / Club]],tblNow_Div2B[[Name / Club]:[Points]],5,FALSE)),0,VLOOKUP(tblPointScore[[#This Row],[Name / Club]],tblNow_Div2B[[Name / Club]:[Points]],5,FALSE))</f>
        <v>0</v>
      </c>
      <c r="T26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64" s="1">
        <f>IF(ISNA(VLOOKUP(tblPointScore[[#This Row],[Name / Club]],tblSthn_Div1[[Name / Club]:[Points]],5,FALSE)),0,VLOOKUP(tblPointScore[[#This Row],[Name / Club]],tblSthn_Div1[[Name / Club]:[Points]],5,FALSE))</f>
        <v>0</v>
      </c>
      <c r="V264" s="1">
        <f>IF(ISNA(VLOOKUP(tblPointScore[[#This Row],[Name / Club]],tblSthn_Div2[[Name / Club]:[Points]],5,FALSE)),0,VLOOKUP(tblPointScore[[#This Row],[Name / Club]],tblSthn_Div2[[Name / Club]:[Points]],5,FALSE))</f>
        <v>0</v>
      </c>
      <c r="W264" s="1">
        <f>IF(ISNA(VLOOKUP(tblPointScore[[#This Row],[Name / Club]],tblSthn_Div1[Name / Club],1,FALSE)),IF(ISNA(VLOOKUP(tblPointScore[[#This Row],[Name / Club]],tblSthn_Div2[Name / Club],1,FALSE)),0,3),3)</f>
        <v>0</v>
      </c>
      <c r="X264" s="1">
        <f>SUM(tblPointScore[[#This Row],[Glbn Div 1]:[Sth H Pts]])</f>
        <v>0</v>
      </c>
      <c r="Y26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6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64" s="38" t="str">
        <f>IF(AND(tblPointScore[[#This Row],[Div 1 Pts]]&gt;0,tblPointScore[[#This Row],[Div 2 Pts]]&gt;0),"Y","N")</f>
        <v>N</v>
      </c>
      <c r="AB264" s="35" t="str">
        <f>IF(AND(tblPointScore[[#This Row],[Mac Div 1 A]]&gt;0,tblPointScore[[#This Row],[Mac Div 1 B]]&gt;0),"Y","N")</f>
        <v>N</v>
      </c>
      <c r="AC264" s="35" t="str">
        <f>IF(AND(tblPointScore[[#This Row],[Mac Div 2 A]]&gt;0,tblPointScore[[#This Row],[Mac Div 2 B]]&gt;0),"Y","N")</f>
        <v>N</v>
      </c>
      <c r="AD264" s="35" t="str">
        <f>IF(AND(tblPointScore[[#This Row],[Now Div 1 A]]&gt;0,tblPointScore[[#This Row],[Now Div 1 B]]&gt;0),"Y","N")</f>
        <v>N</v>
      </c>
      <c r="AE264" s="35" t="str">
        <f>IF(AND(tblPointScore[[#This Row],[Now Div 2 A]]&gt;0,tblPointScore[[#This Row],[Now Div 2 B]]&gt;0),"Y","N")</f>
        <v>N</v>
      </c>
      <c r="AF26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65" spans="1:32" hidden="1">
      <c r="A265" s="1">
        <f ca="1">CELL("row", A264)-1</f>
        <v>263</v>
      </c>
      <c r="B265" s="7" t="s">
        <v>162</v>
      </c>
      <c r="C265" s="7" t="s">
        <v>685</v>
      </c>
      <c r="D265" s="4" t="str">
        <f>CONCATENATE(tblPointScore[[#This Row],[Name]]," - ",tblPointScore[[#This Row],[Club]])</f>
        <v>Duncan Damien - ICC</v>
      </c>
      <c r="E265" s="1">
        <f>IF(ISNA(VLOOKUP(tblPointScore[[#This Row],[Name / Club]],tblGlbn_Div1[[Name / Club]:[Points]],5,FALSE)),0,VLOOKUP(tblPointScore[[#This Row],[Name / Club]],tblGlbn_Div1[[Name / Club]:[Points]],5,FALSE))</f>
        <v>0</v>
      </c>
      <c r="F265" s="1">
        <f>IF(ISNA(VLOOKUP(tblPointScore[[#This Row],[Name / Club]],tblGlbn_Div2[[Name / Club]:[Points]],5,FALSE)),0,VLOOKUP(tblPointScore[[#This Row],[Name / Club]],tblGlbn_Div2[[Name / Club]:[Points]],5,FALSE))</f>
        <v>0</v>
      </c>
      <c r="G265" s="1">
        <f>IF(ISNA(VLOOKUP(tblPointScore[[#This Row],[Name / Club]],tblGlbn_Div1[Name / Club],1,FALSE)),IF(ISNA(VLOOKUP(tblPointScore[[#This Row],[Name / Club]],tblGlbn_Div2[Name / Club],1,FALSE)),0,3),3)</f>
        <v>0</v>
      </c>
      <c r="H265" s="1">
        <f>IF(ISNA(VLOOKUP(tblPointScore[[#This Row],[Name / Club]],tblIll_Div1[[Name / Club]:[Points]],5,FALSE)),0,VLOOKUP(tblPointScore[[#This Row],[Name / Club]],tblIll_Div1[[Name / Club]:[Points]],5,FALSE))</f>
        <v>0</v>
      </c>
      <c r="I265" s="1">
        <f>IF(ISNA(VLOOKUP(tblPointScore[[#This Row],[Name / Club]],tblIll_Div2[[Name / Club]:[Points]],5,FALSE)),0,VLOOKUP(tblPointScore[[#This Row],[Name / Club]],tblIll_Div2[[Name / Club]:[Points]],5,FALSE))</f>
        <v>0</v>
      </c>
      <c r="J265" s="1">
        <f>IF(ISNA(VLOOKUP(tblPointScore[[#This Row],[Name / Club]],tblIll_Div1[Name / Club],1,FALSE)),IF(ISNA(VLOOKUP(tblPointScore[[#This Row],[Name / Club]],tblIll_Div2[Name / Club],1,FALSE)),0,3),3)</f>
        <v>0</v>
      </c>
      <c r="K265" s="1">
        <f>IF(ISNA(VLOOKUP(tblPointScore[[#This Row],[Name / Club]],tblMac_Div1A[[Name / Club]:[Points]],5,FALSE)),0,VLOOKUP(tblPointScore[[#This Row],[Name / Club]],tblMac_Div1A[[Name / Club]:[Points]],5,FALSE))</f>
        <v>0</v>
      </c>
      <c r="L265" s="1">
        <f>IF(ISNA(VLOOKUP(tblPointScore[[#This Row],[Name / Club]],tblMac_Div1B[[Name / Club]:[Points]],5,FALSE)),0,VLOOKUP(tblPointScore[[#This Row],[Name / Club]],tblMac_Div1B[[Name / Club]:[Points]],5,FALSE))</f>
        <v>0</v>
      </c>
      <c r="M265" s="1">
        <f>IF(ISNA(VLOOKUP(tblPointScore[[#This Row],[Name / Club]],tblMac_Div2A[[Name / Club]:[Points]],5,FALSE)),0,VLOOKUP(tblPointScore[[#This Row],[Name / Club]],tblMac_Div2A[[Name / Club]:[Points]],5,FALSE))</f>
        <v>0</v>
      </c>
      <c r="N265" s="1">
        <f>IF(ISNA(VLOOKUP(tblPointScore[[#This Row],[Name / Club]],tblMac_Div2B[[Name / Club]:[Points]],5,FALSE)),0,VLOOKUP(tblPointScore[[#This Row],[Name / Club]],tblMac_Div2B[[Name / Club]:[Points]],5,FALSE))</f>
        <v>0</v>
      </c>
      <c r="O26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65" s="1">
        <f>IF(ISNA(VLOOKUP(tblPointScore[[#This Row],[Name / Club]],tblNow_Div1A[[Name / Club]:[Points]],5,FALSE)),0,VLOOKUP(tblPointScore[[#This Row],[Name / Club]],tblNow_Div1A[[Name / Club]:[Points]],5,FALSE))</f>
        <v>0</v>
      </c>
      <c r="Q265" s="1">
        <f>IF(ISNA(VLOOKUP(tblPointScore[[#This Row],[Name / Club]],tblNow_Div1B[[Name / Club]:[Points]],5,FALSE)),0,VLOOKUP(tblPointScore[[#This Row],[Name / Club]],tblNow_Div1B[[Name / Club]:[Points]],5,FALSE))</f>
        <v>0</v>
      </c>
      <c r="R265" s="1">
        <f>IF(ISNA(VLOOKUP(tblPointScore[[#This Row],[Name / Club]],tblNow_Div2A[[Name / Club]:[Points]],5,FALSE)),0,VLOOKUP(tblPointScore[[#This Row],[Name / Club]],tblNow_Div2A[[Name / Club]:[Points]],5,FALSE))</f>
        <v>0</v>
      </c>
      <c r="S265" s="1">
        <f>IF(ISNA(VLOOKUP(tblPointScore[[#This Row],[Name / Club]],tblNow_Div2B[[Name / Club]:[Points]],5,FALSE)),0,VLOOKUP(tblPointScore[[#This Row],[Name / Club]],tblNow_Div2B[[Name / Club]:[Points]],5,FALSE))</f>
        <v>0</v>
      </c>
      <c r="T26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65" s="1">
        <f>IF(ISNA(VLOOKUP(tblPointScore[[#This Row],[Name / Club]],tblSthn_Div1[[Name / Club]:[Points]],5,FALSE)),0,VLOOKUP(tblPointScore[[#This Row],[Name / Club]],tblSthn_Div1[[Name / Club]:[Points]],5,FALSE))</f>
        <v>0</v>
      </c>
      <c r="V265" s="1">
        <f>IF(ISNA(VLOOKUP(tblPointScore[[#This Row],[Name / Club]],tblSthn_Div2[[Name / Club]:[Points]],5,FALSE)),0,VLOOKUP(tblPointScore[[#This Row],[Name / Club]],tblSthn_Div2[[Name / Club]:[Points]],5,FALSE))</f>
        <v>0</v>
      </c>
      <c r="W265" s="1">
        <f>IF(ISNA(VLOOKUP(tblPointScore[[#This Row],[Name / Club]],tblSthn_Div1[Name / Club],1,FALSE)),IF(ISNA(VLOOKUP(tblPointScore[[#This Row],[Name / Club]],tblSthn_Div2[Name / Club],1,FALSE)),0,3),3)</f>
        <v>0</v>
      </c>
      <c r="X265" s="1">
        <f>SUM(tblPointScore[[#This Row],[Glbn Div 1]:[Sth H Pts]])</f>
        <v>0</v>
      </c>
      <c r="Y26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6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65" s="38" t="str">
        <f>IF(AND(tblPointScore[[#This Row],[Div 1 Pts]]&gt;0,tblPointScore[[#This Row],[Div 2 Pts]]&gt;0),"Y","N")</f>
        <v>N</v>
      </c>
      <c r="AB265" s="35" t="str">
        <f>IF(AND(tblPointScore[[#This Row],[Mac Div 1 A]]&gt;0,tblPointScore[[#This Row],[Mac Div 1 B]]&gt;0),"Y","N")</f>
        <v>N</v>
      </c>
      <c r="AC265" s="35" t="str">
        <f>IF(AND(tblPointScore[[#This Row],[Mac Div 2 A]]&gt;0,tblPointScore[[#This Row],[Mac Div 2 B]]&gt;0),"Y","N")</f>
        <v>N</v>
      </c>
      <c r="AD265" s="35" t="str">
        <f>IF(AND(tblPointScore[[#This Row],[Now Div 1 A]]&gt;0,tblPointScore[[#This Row],[Now Div 1 B]]&gt;0),"Y","N")</f>
        <v>N</v>
      </c>
      <c r="AE265" s="35" t="str">
        <f>IF(AND(tblPointScore[[#This Row],[Now Div 2 A]]&gt;0,tblPointScore[[#This Row],[Now Div 2 B]]&gt;0),"Y","N")</f>
        <v>N</v>
      </c>
      <c r="AF26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66" spans="1:32" hidden="1">
      <c r="A266" s="1">
        <f ca="1">CELL("row", A265)-1</f>
        <v>264</v>
      </c>
      <c r="B266" s="7" t="s">
        <v>440</v>
      </c>
      <c r="C266" s="7" t="s">
        <v>683</v>
      </c>
      <c r="D266" s="4" t="str">
        <f>CONCATENATE(tblPointScore[[#This Row],[Name]]," - ",tblPointScore[[#This Row],[Club]])</f>
        <v>Dunn Aaron - SHCC</v>
      </c>
      <c r="E266" s="1">
        <f>IF(ISNA(VLOOKUP(tblPointScore[[#This Row],[Name / Club]],tblGlbn_Div1[[Name / Club]:[Points]],5,FALSE)),0,VLOOKUP(tblPointScore[[#This Row],[Name / Club]],tblGlbn_Div1[[Name / Club]:[Points]],5,FALSE))</f>
        <v>0</v>
      </c>
      <c r="F266" s="9">
        <f>IF(ISNA(VLOOKUP(tblPointScore[[#This Row],[Name / Club]],tblGlbn_Div2[[Name / Club]:[Points]],5,FALSE)),0,VLOOKUP(tblPointScore[[#This Row],[Name / Club]],tblGlbn_Div2[[Name / Club]:[Points]],5,FALSE))</f>
        <v>0</v>
      </c>
      <c r="G266" s="9">
        <f>IF(ISNA(VLOOKUP(tblPointScore[[#This Row],[Name / Club]],tblGlbn_Div1[Name / Club],1,FALSE)),IF(ISNA(VLOOKUP(tblPointScore[[#This Row],[Name / Club]],tblGlbn_Div2[Name / Club],1,FALSE)),0,3),3)</f>
        <v>0</v>
      </c>
      <c r="H266" s="1">
        <f>IF(ISNA(VLOOKUP(tblPointScore[[#This Row],[Name / Club]],tblIll_Div1[[Name / Club]:[Points]],5,FALSE)),0,VLOOKUP(tblPointScore[[#This Row],[Name / Club]],tblIll_Div1[[Name / Club]:[Points]],5,FALSE))</f>
        <v>0</v>
      </c>
      <c r="I266" s="1">
        <f>IF(ISNA(VLOOKUP(tblPointScore[[#This Row],[Name / Club]],tblIll_Div2[[Name / Club]:[Points]],5,FALSE)),0,VLOOKUP(tblPointScore[[#This Row],[Name / Club]],tblIll_Div2[[Name / Club]:[Points]],5,FALSE))</f>
        <v>0</v>
      </c>
      <c r="J266" s="1">
        <f>IF(ISNA(VLOOKUP(tblPointScore[[#This Row],[Name / Club]],tblIll_Div1[Name / Club],1,FALSE)),IF(ISNA(VLOOKUP(tblPointScore[[#This Row],[Name / Club]],tblIll_Div2[Name / Club],1,FALSE)),0,3),3)</f>
        <v>0</v>
      </c>
      <c r="K266" s="1">
        <f>IF(ISNA(VLOOKUP(tblPointScore[[#This Row],[Name / Club]],tblMac_Div1A[[Name / Club]:[Points]],5,FALSE)),0,VLOOKUP(tblPointScore[[#This Row],[Name / Club]],tblMac_Div1A[[Name / Club]:[Points]],5,FALSE))</f>
        <v>0</v>
      </c>
      <c r="L266" s="1">
        <f>IF(ISNA(VLOOKUP(tblPointScore[[#This Row],[Name / Club]],tblMac_Div1B[[Name / Club]:[Points]],5,FALSE)),0,VLOOKUP(tblPointScore[[#This Row],[Name / Club]],tblMac_Div1B[[Name / Club]:[Points]],5,FALSE))</f>
        <v>0</v>
      </c>
      <c r="M266" s="1">
        <f>IF(ISNA(VLOOKUP(tblPointScore[[#This Row],[Name / Club]],tblMac_Div2A[[Name / Club]:[Points]],5,FALSE)),0,VLOOKUP(tblPointScore[[#This Row],[Name / Club]],tblMac_Div2A[[Name / Club]:[Points]],5,FALSE))</f>
        <v>0</v>
      </c>
      <c r="N266" s="1">
        <f>IF(ISNA(VLOOKUP(tblPointScore[[#This Row],[Name / Club]],tblMac_Div2B[[Name / Club]:[Points]],5,FALSE)),0,VLOOKUP(tblPointScore[[#This Row],[Name / Club]],tblMac_Div2B[[Name / Club]:[Points]],5,FALSE))</f>
        <v>0</v>
      </c>
      <c r="O26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66" s="1">
        <f>IF(ISNA(VLOOKUP(tblPointScore[[#This Row],[Name / Club]],tblNow_Div1A[[Name / Club]:[Points]],5,FALSE)),0,VLOOKUP(tblPointScore[[#This Row],[Name / Club]],tblNow_Div1A[[Name / Club]:[Points]],5,FALSE))</f>
        <v>0</v>
      </c>
      <c r="Q266" s="1">
        <f>IF(ISNA(VLOOKUP(tblPointScore[[#This Row],[Name / Club]],tblNow_Div1B[[Name / Club]:[Points]],5,FALSE)),0,VLOOKUP(tblPointScore[[#This Row],[Name / Club]],tblNow_Div1B[[Name / Club]:[Points]],5,FALSE))</f>
        <v>0</v>
      </c>
      <c r="R266" s="1">
        <f>IF(ISNA(VLOOKUP(tblPointScore[[#This Row],[Name / Club]],tblNow_Div2A[[Name / Club]:[Points]],5,FALSE)),0,VLOOKUP(tblPointScore[[#This Row],[Name / Club]],tblNow_Div2A[[Name / Club]:[Points]],5,FALSE))</f>
        <v>0</v>
      </c>
      <c r="S266" s="1">
        <f>IF(ISNA(VLOOKUP(tblPointScore[[#This Row],[Name / Club]],tblNow_Div2B[[Name / Club]:[Points]],5,FALSE)),0,VLOOKUP(tblPointScore[[#This Row],[Name / Club]],tblNow_Div2B[[Name / Club]:[Points]],5,FALSE))</f>
        <v>0</v>
      </c>
      <c r="T26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66" s="1">
        <f>IF(ISNA(VLOOKUP(tblPointScore[[#This Row],[Name / Club]],tblSthn_Div1[[Name / Club]:[Points]],5,FALSE)),0,VLOOKUP(tblPointScore[[#This Row],[Name / Club]],tblSthn_Div1[[Name / Club]:[Points]],5,FALSE))</f>
        <v>0</v>
      </c>
      <c r="V266" s="1">
        <f>IF(ISNA(VLOOKUP(tblPointScore[[#This Row],[Name / Club]],tblSthn_Div2[[Name / Club]:[Points]],5,FALSE)),0,VLOOKUP(tblPointScore[[#This Row],[Name / Club]],tblSthn_Div2[[Name / Club]:[Points]],5,FALSE))</f>
        <v>0</v>
      </c>
      <c r="W266" s="1">
        <f>IF(ISNA(VLOOKUP(tblPointScore[[#This Row],[Name / Club]],tblSthn_Div1[Name / Club],1,FALSE)),IF(ISNA(VLOOKUP(tblPointScore[[#This Row],[Name / Club]],tblSthn_Div2[Name / Club],1,FALSE)),0,3),3)</f>
        <v>0</v>
      </c>
      <c r="X266" s="9">
        <f>SUM(tblPointScore[[#This Row],[Glbn Div 1]:[Sth H Pts]])</f>
        <v>0</v>
      </c>
      <c r="Y26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6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66" s="38" t="str">
        <f>IF(AND(tblPointScore[[#This Row],[Div 1 Pts]]&gt;0,tblPointScore[[#This Row],[Div 2 Pts]]&gt;0),"Y","N")</f>
        <v>N</v>
      </c>
      <c r="AB266" s="35" t="str">
        <f>IF(AND(tblPointScore[[#This Row],[Mac Div 1 A]]&gt;0,tblPointScore[[#This Row],[Mac Div 1 B]]&gt;0),"Y","N")</f>
        <v>N</v>
      </c>
      <c r="AC266" s="35" t="str">
        <f>IF(AND(tblPointScore[[#This Row],[Mac Div 2 A]]&gt;0,tblPointScore[[#This Row],[Mac Div 2 B]]&gt;0),"Y","N")</f>
        <v>N</v>
      </c>
      <c r="AD266" s="35" t="str">
        <f>IF(AND(tblPointScore[[#This Row],[Now Div 1 A]]&gt;0,tblPointScore[[#This Row],[Now Div 1 B]]&gt;0),"Y","N")</f>
        <v>N</v>
      </c>
      <c r="AE266" s="35" t="str">
        <f>IF(AND(tblPointScore[[#This Row],[Now Div 2 A]]&gt;0,tblPointScore[[#This Row],[Now Div 2 B]]&gt;0),"Y","N")</f>
        <v>N</v>
      </c>
      <c r="AF26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67" spans="1:32" hidden="1">
      <c r="A267" s="1">
        <f ca="1">CELL("row", A266)-1</f>
        <v>265</v>
      </c>
      <c r="B267" s="7" t="s">
        <v>163</v>
      </c>
      <c r="C267" s="7" t="s">
        <v>683</v>
      </c>
      <c r="D267" s="4" t="str">
        <f>CONCATENATE(tblPointScore[[#This Row],[Name]]," - ",tblPointScore[[#This Row],[Club]])</f>
        <v>Duxfield Geoff - SHCC</v>
      </c>
      <c r="E267" s="1">
        <f>IF(ISNA(VLOOKUP(tblPointScore[[#This Row],[Name / Club]],tblGlbn_Div1[[Name / Club]:[Points]],5,FALSE)),0,VLOOKUP(tblPointScore[[#This Row],[Name / Club]],tblGlbn_Div1[[Name / Club]:[Points]],5,FALSE))</f>
        <v>0</v>
      </c>
      <c r="F267" s="1">
        <f>IF(ISNA(VLOOKUP(tblPointScore[[#This Row],[Name / Club]],tblGlbn_Div2[[Name / Club]:[Points]],5,FALSE)),0,VLOOKUP(tblPointScore[[#This Row],[Name / Club]],tblGlbn_Div2[[Name / Club]:[Points]],5,FALSE))</f>
        <v>0</v>
      </c>
      <c r="G267" s="1">
        <f>IF(ISNA(VLOOKUP(tblPointScore[[#This Row],[Name / Club]],tblGlbn_Div1[Name / Club],1,FALSE)),IF(ISNA(VLOOKUP(tblPointScore[[#This Row],[Name / Club]],tblGlbn_Div2[Name / Club],1,FALSE)),0,3),3)</f>
        <v>0</v>
      </c>
      <c r="H267" s="1">
        <f>IF(ISNA(VLOOKUP(tblPointScore[[#This Row],[Name / Club]],tblIll_Div1[[Name / Club]:[Points]],5,FALSE)),0,VLOOKUP(tblPointScore[[#This Row],[Name / Club]],tblIll_Div1[[Name / Club]:[Points]],5,FALSE))</f>
        <v>0</v>
      </c>
      <c r="I267" s="1">
        <f>IF(ISNA(VLOOKUP(tblPointScore[[#This Row],[Name / Club]],tblIll_Div2[[Name / Club]:[Points]],5,FALSE)),0,VLOOKUP(tblPointScore[[#This Row],[Name / Club]],tblIll_Div2[[Name / Club]:[Points]],5,FALSE))</f>
        <v>0</v>
      </c>
      <c r="J267" s="1">
        <f>IF(ISNA(VLOOKUP(tblPointScore[[#This Row],[Name / Club]],tblIll_Div1[Name / Club],1,FALSE)),IF(ISNA(VLOOKUP(tblPointScore[[#This Row],[Name / Club]],tblIll_Div2[Name / Club],1,FALSE)),0,3),3)</f>
        <v>0</v>
      </c>
      <c r="K267" s="1">
        <f>IF(ISNA(VLOOKUP(tblPointScore[[#This Row],[Name / Club]],tblMac_Div1A[[Name / Club]:[Points]],5,FALSE)),0,VLOOKUP(tblPointScore[[#This Row],[Name / Club]],tblMac_Div1A[[Name / Club]:[Points]],5,FALSE))</f>
        <v>0</v>
      </c>
      <c r="L267" s="1">
        <f>IF(ISNA(VLOOKUP(tblPointScore[[#This Row],[Name / Club]],tblMac_Div1B[[Name / Club]:[Points]],5,FALSE)),0,VLOOKUP(tblPointScore[[#This Row],[Name / Club]],tblMac_Div1B[[Name / Club]:[Points]],5,FALSE))</f>
        <v>0</v>
      </c>
      <c r="M267" s="1">
        <f>IF(ISNA(VLOOKUP(tblPointScore[[#This Row],[Name / Club]],tblMac_Div2A[[Name / Club]:[Points]],5,FALSE)),0,VLOOKUP(tblPointScore[[#This Row],[Name / Club]],tblMac_Div2A[[Name / Club]:[Points]],5,FALSE))</f>
        <v>0</v>
      </c>
      <c r="N267" s="1">
        <f>IF(ISNA(VLOOKUP(tblPointScore[[#This Row],[Name / Club]],tblMac_Div2B[[Name / Club]:[Points]],5,FALSE)),0,VLOOKUP(tblPointScore[[#This Row],[Name / Club]],tblMac_Div2B[[Name / Club]:[Points]],5,FALSE))</f>
        <v>0</v>
      </c>
      <c r="O26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67" s="1">
        <f>IF(ISNA(VLOOKUP(tblPointScore[[#This Row],[Name / Club]],tblNow_Div1A[[Name / Club]:[Points]],5,FALSE)),0,VLOOKUP(tblPointScore[[#This Row],[Name / Club]],tblNow_Div1A[[Name / Club]:[Points]],5,FALSE))</f>
        <v>0</v>
      </c>
      <c r="Q267" s="1">
        <f>IF(ISNA(VLOOKUP(tblPointScore[[#This Row],[Name / Club]],tblNow_Div1B[[Name / Club]:[Points]],5,FALSE)),0,VLOOKUP(tblPointScore[[#This Row],[Name / Club]],tblNow_Div1B[[Name / Club]:[Points]],5,FALSE))</f>
        <v>0</v>
      </c>
      <c r="R267" s="1">
        <f>IF(ISNA(VLOOKUP(tblPointScore[[#This Row],[Name / Club]],tblNow_Div2A[[Name / Club]:[Points]],5,FALSE)),0,VLOOKUP(tblPointScore[[#This Row],[Name / Club]],tblNow_Div2A[[Name / Club]:[Points]],5,FALSE))</f>
        <v>0</v>
      </c>
      <c r="S267" s="1">
        <f>IF(ISNA(VLOOKUP(tblPointScore[[#This Row],[Name / Club]],tblNow_Div2B[[Name / Club]:[Points]],5,FALSE)),0,VLOOKUP(tblPointScore[[#This Row],[Name / Club]],tblNow_Div2B[[Name / Club]:[Points]],5,FALSE))</f>
        <v>0</v>
      </c>
      <c r="T26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67" s="1">
        <f>IF(ISNA(VLOOKUP(tblPointScore[[#This Row],[Name / Club]],tblSthn_Div1[[Name / Club]:[Points]],5,FALSE)),0,VLOOKUP(tblPointScore[[#This Row],[Name / Club]],tblSthn_Div1[[Name / Club]:[Points]],5,FALSE))</f>
        <v>0</v>
      </c>
      <c r="V267" s="1">
        <f>IF(ISNA(VLOOKUP(tblPointScore[[#This Row],[Name / Club]],tblSthn_Div2[[Name / Club]:[Points]],5,FALSE)),0,VLOOKUP(tblPointScore[[#This Row],[Name / Club]],tblSthn_Div2[[Name / Club]:[Points]],5,FALSE))</f>
        <v>0</v>
      </c>
      <c r="W267" s="1">
        <f>IF(ISNA(VLOOKUP(tblPointScore[[#This Row],[Name / Club]],tblSthn_Div1[Name / Club],1,FALSE)),IF(ISNA(VLOOKUP(tblPointScore[[#This Row],[Name / Club]],tblSthn_Div2[Name / Club],1,FALSE)),0,3),3)</f>
        <v>0</v>
      </c>
      <c r="X267" s="1">
        <f>SUM(tblPointScore[[#This Row],[Glbn Div 1]:[Sth H Pts]])</f>
        <v>0</v>
      </c>
      <c r="Y26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6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67" s="38" t="str">
        <f>IF(AND(tblPointScore[[#This Row],[Div 1 Pts]]&gt;0,tblPointScore[[#This Row],[Div 2 Pts]]&gt;0),"Y","N")</f>
        <v>N</v>
      </c>
      <c r="AB267" s="35" t="str">
        <f>IF(AND(tblPointScore[[#This Row],[Mac Div 1 A]]&gt;0,tblPointScore[[#This Row],[Mac Div 1 B]]&gt;0),"Y","N")</f>
        <v>N</v>
      </c>
      <c r="AC267" s="35" t="str">
        <f>IF(AND(tblPointScore[[#This Row],[Mac Div 2 A]]&gt;0,tblPointScore[[#This Row],[Mac Div 2 B]]&gt;0),"Y","N")</f>
        <v>N</v>
      </c>
      <c r="AD267" s="35" t="str">
        <f>IF(AND(tblPointScore[[#This Row],[Now Div 1 A]]&gt;0,tblPointScore[[#This Row],[Now Div 1 B]]&gt;0),"Y","N")</f>
        <v>N</v>
      </c>
      <c r="AE267" s="35" t="str">
        <f>IF(AND(tblPointScore[[#This Row],[Now Div 2 A]]&gt;0,tblPointScore[[#This Row],[Now Div 2 B]]&gt;0),"Y","N")</f>
        <v>N</v>
      </c>
      <c r="AF26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68" spans="1:32" hidden="1">
      <c r="A268" s="1">
        <f ca="1">CELL("row", A267)-1</f>
        <v>266</v>
      </c>
      <c r="B268" s="7" t="s">
        <v>441</v>
      </c>
      <c r="C268" s="7" t="s">
        <v>683</v>
      </c>
      <c r="D268" s="4" t="str">
        <f>CONCATENATE(tblPointScore[[#This Row],[Name]]," - ",tblPointScore[[#This Row],[Club]])</f>
        <v>Easter Richard - SHCC</v>
      </c>
      <c r="E268" s="1">
        <f>IF(ISNA(VLOOKUP(tblPointScore[[#This Row],[Name / Club]],tblGlbn_Div1[[Name / Club]:[Points]],5,FALSE)),0,VLOOKUP(tblPointScore[[#This Row],[Name / Club]],tblGlbn_Div1[[Name / Club]:[Points]],5,FALSE))</f>
        <v>0</v>
      </c>
      <c r="F268" s="9">
        <f>IF(ISNA(VLOOKUP(tblPointScore[[#This Row],[Name / Club]],tblGlbn_Div2[[Name / Club]:[Points]],5,FALSE)),0,VLOOKUP(tblPointScore[[#This Row],[Name / Club]],tblGlbn_Div2[[Name / Club]:[Points]],5,FALSE))</f>
        <v>0</v>
      </c>
      <c r="G268" s="9">
        <f>IF(ISNA(VLOOKUP(tblPointScore[[#This Row],[Name / Club]],tblGlbn_Div1[Name / Club],1,FALSE)),IF(ISNA(VLOOKUP(tblPointScore[[#This Row],[Name / Club]],tblGlbn_Div2[Name / Club],1,FALSE)),0,3),3)</f>
        <v>0</v>
      </c>
      <c r="H268" s="1">
        <f>IF(ISNA(VLOOKUP(tblPointScore[[#This Row],[Name / Club]],tblIll_Div1[[Name / Club]:[Points]],5,FALSE)),0,VLOOKUP(tblPointScore[[#This Row],[Name / Club]],tblIll_Div1[[Name / Club]:[Points]],5,FALSE))</f>
        <v>0</v>
      </c>
      <c r="I268" s="1">
        <f>IF(ISNA(VLOOKUP(tblPointScore[[#This Row],[Name / Club]],tblIll_Div2[[Name / Club]:[Points]],5,FALSE)),0,VLOOKUP(tblPointScore[[#This Row],[Name / Club]],tblIll_Div2[[Name / Club]:[Points]],5,FALSE))</f>
        <v>0</v>
      </c>
      <c r="J268" s="1">
        <f>IF(ISNA(VLOOKUP(tblPointScore[[#This Row],[Name / Club]],tblIll_Div1[Name / Club],1,FALSE)),IF(ISNA(VLOOKUP(tblPointScore[[#This Row],[Name / Club]],tblIll_Div2[Name / Club],1,FALSE)),0,3),3)</f>
        <v>0</v>
      </c>
      <c r="K268" s="1">
        <f>IF(ISNA(VLOOKUP(tblPointScore[[#This Row],[Name / Club]],tblMac_Div1A[[Name / Club]:[Points]],5,FALSE)),0,VLOOKUP(tblPointScore[[#This Row],[Name / Club]],tblMac_Div1A[[Name / Club]:[Points]],5,FALSE))</f>
        <v>0</v>
      </c>
      <c r="L268" s="1">
        <f>IF(ISNA(VLOOKUP(tblPointScore[[#This Row],[Name / Club]],tblMac_Div1B[[Name / Club]:[Points]],5,FALSE)),0,VLOOKUP(tblPointScore[[#This Row],[Name / Club]],tblMac_Div1B[[Name / Club]:[Points]],5,FALSE))</f>
        <v>0</v>
      </c>
      <c r="M268" s="1">
        <f>IF(ISNA(VLOOKUP(tblPointScore[[#This Row],[Name / Club]],tblMac_Div2A[[Name / Club]:[Points]],5,FALSE)),0,VLOOKUP(tblPointScore[[#This Row],[Name / Club]],tblMac_Div2A[[Name / Club]:[Points]],5,FALSE))</f>
        <v>0</v>
      </c>
      <c r="N268" s="1">
        <f>IF(ISNA(VLOOKUP(tblPointScore[[#This Row],[Name / Club]],tblMac_Div2B[[Name / Club]:[Points]],5,FALSE)),0,VLOOKUP(tblPointScore[[#This Row],[Name / Club]],tblMac_Div2B[[Name / Club]:[Points]],5,FALSE))</f>
        <v>0</v>
      </c>
      <c r="O26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68" s="1">
        <f>IF(ISNA(VLOOKUP(tblPointScore[[#This Row],[Name / Club]],tblNow_Div1A[[Name / Club]:[Points]],5,FALSE)),0,VLOOKUP(tblPointScore[[#This Row],[Name / Club]],tblNow_Div1A[[Name / Club]:[Points]],5,FALSE))</f>
        <v>0</v>
      </c>
      <c r="Q268" s="1">
        <f>IF(ISNA(VLOOKUP(tblPointScore[[#This Row],[Name / Club]],tblNow_Div1B[[Name / Club]:[Points]],5,FALSE)),0,VLOOKUP(tblPointScore[[#This Row],[Name / Club]],tblNow_Div1B[[Name / Club]:[Points]],5,FALSE))</f>
        <v>0</v>
      </c>
      <c r="R268" s="1">
        <f>IF(ISNA(VLOOKUP(tblPointScore[[#This Row],[Name / Club]],tblNow_Div2A[[Name / Club]:[Points]],5,FALSE)),0,VLOOKUP(tblPointScore[[#This Row],[Name / Club]],tblNow_Div2A[[Name / Club]:[Points]],5,FALSE))</f>
        <v>0</v>
      </c>
      <c r="S268" s="1">
        <f>IF(ISNA(VLOOKUP(tblPointScore[[#This Row],[Name / Club]],tblNow_Div2B[[Name / Club]:[Points]],5,FALSE)),0,VLOOKUP(tblPointScore[[#This Row],[Name / Club]],tblNow_Div2B[[Name / Club]:[Points]],5,FALSE))</f>
        <v>0</v>
      </c>
      <c r="T26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68" s="1">
        <f>IF(ISNA(VLOOKUP(tblPointScore[[#This Row],[Name / Club]],tblSthn_Div1[[Name / Club]:[Points]],5,FALSE)),0,VLOOKUP(tblPointScore[[#This Row],[Name / Club]],tblSthn_Div1[[Name / Club]:[Points]],5,FALSE))</f>
        <v>0</v>
      </c>
      <c r="V268" s="1">
        <f>IF(ISNA(VLOOKUP(tblPointScore[[#This Row],[Name / Club]],tblSthn_Div2[[Name / Club]:[Points]],5,FALSE)),0,VLOOKUP(tblPointScore[[#This Row],[Name / Club]],tblSthn_Div2[[Name / Club]:[Points]],5,FALSE))</f>
        <v>0</v>
      </c>
      <c r="W268" s="1">
        <f>IF(ISNA(VLOOKUP(tblPointScore[[#This Row],[Name / Club]],tblSthn_Div1[Name / Club],1,FALSE)),IF(ISNA(VLOOKUP(tblPointScore[[#This Row],[Name / Club]],tblSthn_Div2[Name / Club],1,FALSE)),0,3),3)</f>
        <v>0</v>
      </c>
      <c r="X268" s="9">
        <f>SUM(tblPointScore[[#This Row],[Glbn Div 1]:[Sth H Pts]])</f>
        <v>0</v>
      </c>
      <c r="Y26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6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68" s="38" t="str">
        <f>IF(AND(tblPointScore[[#This Row],[Div 1 Pts]]&gt;0,tblPointScore[[#This Row],[Div 2 Pts]]&gt;0),"Y","N")</f>
        <v>N</v>
      </c>
      <c r="AB268" s="35" t="str">
        <f>IF(AND(tblPointScore[[#This Row],[Mac Div 1 A]]&gt;0,tblPointScore[[#This Row],[Mac Div 1 B]]&gt;0),"Y","N")</f>
        <v>N</v>
      </c>
      <c r="AC268" s="35" t="str">
        <f>IF(AND(tblPointScore[[#This Row],[Mac Div 2 A]]&gt;0,tblPointScore[[#This Row],[Mac Div 2 B]]&gt;0),"Y","N")</f>
        <v>N</v>
      </c>
      <c r="AD268" s="35" t="str">
        <f>IF(AND(tblPointScore[[#This Row],[Now Div 1 A]]&gt;0,tblPointScore[[#This Row],[Now Div 1 B]]&gt;0),"Y","N")</f>
        <v>N</v>
      </c>
      <c r="AE268" s="35" t="str">
        <f>IF(AND(tblPointScore[[#This Row],[Now Div 2 A]]&gt;0,tblPointScore[[#This Row],[Now Div 2 B]]&gt;0),"Y","N")</f>
        <v>N</v>
      </c>
      <c r="AF26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69" spans="1:32" hidden="1">
      <c r="A269" s="1">
        <f ca="1">CELL("row", A268)-1</f>
        <v>267</v>
      </c>
      <c r="B269" s="7" t="s">
        <v>362</v>
      </c>
      <c r="C269" s="7" t="s">
        <v>683</v>
      </c>
      <c r="D269" s="4" t="str">
        <f>CONCATENATE(tblPointScore[[#This Row],[Name]]," - ",tblPointScore[[#This Row],[Club]])</f>
        <v>Egan Tim - SHCC</v>
      </c>
      <c r="E269" s="1">
        <f>IF(ISNA(VLOOKUP(tblPointScore[[#This Row],[Name / Club]],tblGlbn_Div1[[Name / Club]:[Points]],5,FALSE)),0,VLOOKUP(tblPointScore[[#This Row],[Name / Club]],tblGlbn_Div1[[Name / Club]:[Points]],5,FALSE))</f>
        <v>0</v>
      </c>
      <c r="F269" s="9">
        <f>IF(ISNA(VLOOKUP(tblPointScore[[#This Row],[Name / Club]],tblGlbn_Div2[[Name / Club]:[Points]],5,FALSE)),0,VLOOKUP(tblPointScore[[#This Row],[Name / Club]],tblGlbn_Div2[[Name / Club]:[Points]],5,FALSE))</f>
        <v>0</v>
      </c>
      <c r="G269" s="9">
        <f>IF(ISNA(VLOOKUP(tblPointScore[[#This Row],[Name / Club]],tblGlbn_Div1[Name / Club],1,FALSE)),IF(ISNA(VLOOKUP(tblPointScore[[#This Row],[Name / Club]],tblGlbn_Div2[Name / Club],1,FALSE)),0,3),3)</f>
        <v>0</v>
      </c>
      <c r="H269" s="1">
        <f>IF(ISNA(VLOOKUP(tblPointScore[[#This Row],[Name / Club]],tblIll_Div1[[Name / Club]:[Points]],5,FALSE)),0,VLOOKUP(tblPointScore[[#This Row],[Name / Club]],tblIll_Div1[[Name / Club]:[Points]],5,FALSE))</f>
        <v>0</v>
      </c>
      <c r="I269" s="1">
        <f>IF(ISNA(VLOOKUP(tblPointScore[[#This Row],[Name / Club]],tblIll_Div2[[Name / Club]:[Points]],5,FALSE)),0,VLOOKUP(tblPointScore[[#This Row],[Name / Club]],tblIll_Div2[[Name / Club]:[Points]],5,FALSE))</f>
        <v>0</v>
      </c>
      <c r="J269" s="1">
        <f>IF(ISNA(VLOOKUP(tblPointScore[[#This Row],[Name / Club]],tblIll_Div1[Name / Club],1,FALSE)),IF(ISNA(VLOOKUP(tblPointScore[[#This Row],[Name / Club]],tblIll_Div2[Name / Club],1,FALSE)),0,3),3)</f>
        <v>0</v>
      </c>
      <c r="K269" s="1">
        <f>IF(ISNA(VLOOKUP(tblPointScore[[#This Row],[Name / Club]],tblMac_Div1A[[Name / Club]:[Points]],5,FALSE)),0,VLOOKUP(tblPointScore[[#This Row],[Name / Club]],tblMac_Div1A[[Name / Club]:[Points]],5,FALSE))</f>
        <v>0</v>
      </c>
      <c r="L269" s="1">
        <f>IF(ISNA(VLOOKUP(tblPointScore[[#This Row],[Name / Club]],tblMac_Div1B[[Name / Club]:[Points]],5,FALSE)),0,VLOOKUP(tblPointScore[[#This Row],[Name / Club]],tblMac_Div1B[[Name / Club]:[Points]],5,FALSE))</f>
        <v>0</v>
      </c>
      <c r="M269" s="1">
        <f>IF(ISNA(VLOOKUP(tblPointScore[[#This Row],[Name / Club]],tblMac_Div2A[[Name / Club]:[Points]],5,FALSE)),0,VLOOKUP(tblPointScore[[#This Row],[Name / Club]],tblMac_Div2A[[Name / Club]:[Points]],5,FALSE))</f>
        <v>0</v>
      </c>
      <c r="N269" s="1">
        <f>IF(ISNA(VLOOKUP(tblPointScore[[#This Row],[Name / Club]],tblMac_Div2B[[Name / Club]:[Points]],5,FALSE)),0,VLOOKUP(tblPointScore[[#This Row],[Name / Club]],tblMac_Div2B[[Name / Club]:[Points]],5,FALSE))</f>
        <v>0</v>
      </c>
      <c r="O26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69" s="1">
        <f>IF(ISNA(VLOOKUP(tblPointScore[[#This Row],[Name / Club]],tblNow_Div1A[[Name / Club]:[Points]],5,FALSE)),0,VLOOKUP(tblPointScore[[#This Row],[Name / Club]],tblNow_Div1A[[Name / Club]:[Points]],5,FALSE))</f>
        <v>0</v>
      </c>
      <c r="Q269" s="1">
        <f>IF(ISNA(VLOOKUP(tblPointScore[[#This Row],[Name / Club]],tblNow_Div1B[[Name / Club]:[Points]],5,FALSE)),0,VLOOKUP(tblPointScore[[#This Row],[Name / Club]],tblNow_Div1B[[Name / Club]:[Points]],5,FALSE))</f>
        <v>0</v>
      </c>
      <c r="R269" s="1">
        <f>IF(ISNA(VLOOKUP(tblPointScore[[#This Row],[Name / Club]],tblNow_Div2A[[Name / Club]:[Points]],5,FALSE)),0,VLOOKUP(tblPointScore[[#This Row],[Name / Club]],tblNow_Div2A[[Name / Club]:[Points]],5,FALSE))</f>
        <v>0</v>
      </c>
      <c r="S269" s="1">
        <f>IF(ISNA(VLOOKUP(tblPointScore[[#This Row],[Name / Club]],tblNow_Div2B[[Name / Club]:[Points]],5,FALSE)),0,VLOOKUP(tblPointScore[[#This Row],[Name / Club]],tblNow_Div2B[[Name / Club]:[Points]],5,FALSE))</f>
        <v>0</v>
      </c>
      <c r="T26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69" s="1">
        <f>IF(ISNA(VLOOKUP(tblPointScore[[#This Row],[Name / Club]],tblSthn_Div1[[Name / Club]:[Points]],5,FALSE)),0,VLOOKUP(tblPointScore[[#This Row],[Name / Club]],tblSthn_Div1[[Name / Club]:[Points]],5,FALSE))</f>
        <v>0</v>
      </c>
      <c r="V269" s="1">
        <f>IF(ISNA(VLOOKUP(tblPointScore[[#This Row],[Name / Club]],tblSthn_Div2[[Name / Club]:[Points]],5,FALSE)),0,VLOOKUP(tblPointScore[[#This Row],[Name / Club]],tblSthn_Div2[[Name / Club]:[Points]],5,FALSE))</f>
        <v>0</v>
      </c>
      <c r="W269" s="1">
        <f>IF(ISNA(VLOOKUP(tblPointScore[[#This Row],[Name / Club]],tblSthn_Div1[Name / Club],1,FALSE)),IF(ISNA(VLOOKUP(tblPointScore[[#This Row],[Name / Club]],tblSthn_Div2[Name / Club],1,FALSE)),0,3),3)</f>
        <v>0</v>
      </c>
      <c r="X269" s="9">
        <f>SUM(tblPointScore[[#This Row],[Glbn Div 1]:[Sth H Pts]])</f>
        <v>0</v>
      </c>
      <c r="Y26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6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69" s="38" t="str">
        <f>IF(AND(tblPointScore[[#This Row],[Div 1 Pts]]&gt;0,tblPointScore[[#This Row],[Div 2 Pts]]&gt;0),"Y","N")</f>
        <v>N</v>
      </c>
      <c r="AB269" s="35" t="str">
        <f>IF(AND(tblPointScore[[#This Row],[Mac Div 1 A]]&gt;0,tblPointScore[[#This Row],[Mac Div 1 B]]&gt;0),"Y","N")</f>
        <v>N</v>
      </c>
      <c r="AC269" s="35" t="str">
        <f>IF(AND(tblPointScore[[#This Row],[Mac Div 2 A]]&gt;0,tblPointScore[[#This Row],[Mac Div 2 B]]&gt;0),"Y","N")</f>
        <v>N</v>
      </c>
      <c r="AD269" s="35" t="str">
        <f>IF(AND(tblPointScore[[#This Row],[Now Div 1 A]]&gt;0,tblPointScore[[#This Row],[Now Div 1 B]]&gt;0),"Y","N")</f>
        <v>N</v>
      </c>
      <c r="AE269" s="35" t="str">
        <f>IF(AND(tblPointScore[[#This Row],[Now Div 2 A]]&gt;0,tblPointScore[[#This Row],[Now Div 2 B]]&gt;0),"Y","N")</f>
        <v>N</v>
      </c>
      <c r="AF26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70" spans="1:32" hidden="1">
      <c r="A270" s="1">
        <f ca="1">CELL("row", A269)-1</f>
        <v>268</v>
      </c>
      <c r="B270" s="7" t="s">
        <v>164</v>
      </c>
      <c r="C270" s="7" t="s">
        <v>682</v>
      </c>
      <c r="D270" s="4" t="str">
        <f>CONCATENATE(tblPointScore[[#This Row],[Name]]," - ",tblPointScore[[#This Row],[Club]])</f>
        <v>Elborough Anthony - CCC</v>
      </c>
      <c r="E270" s="1">
        <f>IF(ISNA(VLOOKUP(tblPointScore[[#This Row],[Name / Club]],tblGlbn_Div1[[Name / Club]:[Points]],5,FALSE)),0,VLOOKUP(tblPointScore[[#This Row],[Name / Club]],tblGlbn_Div1[[Name / Club]:[Points]],5,FALSE))</f>
        <v>0</v>
      </c>
      <c r="F270" s="1">
        <f>IF(ISNA(VLOOKUP(tblPointScore[[#This Row],[Name / Club]],tblGlbn_Div2[[Name / Club]:[Points]],5,FALSE)),0,VLOOKUP(tblPointScore[[#This Row],[Name / Club]],tblGlbn_Div2[[Name / Club]:[Points]],5,FALSE))</f>
        <v>0</v>
      </c>
      <c r="G270" s="1">
        <f>IF(ISNA(VLOOKUP(tblPointScore[[#This Row],[Name / Club]],tblGlbn_Div1[Name / Club],1,FALSE)),IF(ISNA(VLOOKUP(tblPointScore[[#This Row],[Name / Club]],tblGlbn_Div2[Name / Club],1,FALSE)),0,3),3)</f>
        <v>0</v>
      </c>
      <c r="H270" s="1">
        <f>IF(ISNA(VLOOKUP(tblPointScore[[#This Row],[Name / Club]],tblIll_Div1[[Name / Club]:[Points]],5,FALSE)),0,VLOOKUP(tblPointScore[[#This Row],[Name / Club]],tblIll_Div1[[Name / Club]:[Points]],5,FALSE))</f>
        <v>0</v>
      </c>
      <c r="I270" s="1">
        <f>IF(ISNA(VLOOKUP(tblPointScore[[#This Row],[Name / Club]],tblIll_Div2[[Name / Club]:[Points]],5,FALSE)),0,VLOOKUP(tblPointScore[[#This Row],[Name / Club]],tblIll_Div2[[Name / Club]:[Points]],5,FALSE))</f>
        <v>0</v>
      </c>
      <c r="J270" s="1">
        <f>IF(ISNA(VLOOKUP(tblPointScore[[#This Row],[Name / Club]],tblIll_Div1[Name / Club],1,FALSE)),IF(ISNA(VLOOKUP(tblPointScore[[#This Row],[Name / Club]],tblIll_Div2[Name / Club],1,FALSE)),0,3),3)</f>
        <v>0</v>
      </c>
      <c r="K270" s="1">
        <f>IF(ISNA(VLOOKUP(tblPointScore[[#This Row],[Name / Club]],tblMac_Div1A[[Name / Club]:[Points]],5,FALSE)),0,VLOOKUP(tblPointScore[[#This Row],[Name / Club]],tblMac_Div1A[[Name / Club]:[Points]],5,FALSE))</f>
        <v>0</v>
      </c>
      <c r="L270" s="1">
        <f>IF(ISNA(VLOOKUP(tblPointScore[[#This Row],[Name / Club]],tblMac_Div1B[[Name / Club]:[Points]],5,FALSE)),0,VLOOKUP(tblPointScore[[#This Row],[Name / Club]],tblMac_Div1B[[Name / Club]:[Points]],5,FALSE))</f>
        <v>0</v>
      </c>
      <c r="M270" s="1">
        <f>IF(ISNA(VLOOKUP(tblPointScore[[#This Row],[Name / Club]],tblMac_Div2A[[Name / Club]:[Points]],5,FALSE)),0,VLOOKUP(tblPointScore[[#This Row],[Name / Club]],tblMac_Div2A[[Name / Club]:[Points]],5,FALSE))</f>
        <v>0</v>
      </c>
      <c r="N270" s="1">
        <f>IF(ISNA(VLOOKUP(tblPointScore[[#This Row],[Name / Club]],tblMac_Div2B[[Name / Club]:[Points]],5,FALSE)),0,VLOOKUP(tblPointScore[[#This Row],[Name / Club]],tblMac_Div2B[[Name / Club]:[Points]],5,FALSE))</f>
        <v>0</v>
      </c>
      <c r="O27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70" s="1">
        <f>IF(ISNA(VLOOKUP(tblPointScore[[#This Row],[Name / Club]],tblNow_Div1A[[Name / Club]:[Points]],5,FALSE)),0,VLOOKUP(tblPointScore[[#This Row],[Name / Club]],tblNow_Div1A[[Name / Club]:[Points]],5,FALSE))</f>
        <v>0</v>
      </c>
      <c r="Q270" s="1">
        <f>IF(ISNA(VLOOKUP(tblPointScore[[#This Row],[Name / Club]],tblNow_Div1B[[Name / Club]:[Points]],5,FALSE)),0,VLOOKUP(tblPointScore[[#This Row],[Name / Club]],tblNow_Div1B[[Name / Club]:[Points]],5,FALSE))</f>
        <v>0</v>
      </c>
      <c r="R270" s="1">
        <f>IF(ISNA(VLOOKUP(tblPointScore[[#This Row],[Name / Club]],tblNow_Div2A[[Name / Club]:[Points]],5,FALSE)),0,VLOOKUP(tblPointScore[[#This Row],[Name / Club]],tblNow_Div2A[[Name / Club]:[Points]],5,FALSE))</f>
        <v>0</v>
      </c>
      <c r="S270" s="1">
        <f>IF(ISNA(VLOOKUP(tblPointScore[[#This Row],[Name / Club]],tblNow_Div2B[[Name / Club]:[Points]],5,FALSE)),0,VLOOKUP(tblPointScore[[#This Row],[Name / Club]],tblNow_Div2B[[Name / Club]:[Points]],5,FALSE))</f>
        <v>0</v>
      </c>
      <c r="T27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70" s="1">
        <f>IF(ISNA(VLOOKUP(tblPointScore[[#This Row],[Name / Club]],tblSthn_Div1[[Name / Club]:[Points]],5,FALSE)),0,VLOOKUP(tblPointScore[[#This Row],[Name / Club]],tblSthn_Div1[[Name / Club]:[Points]],5,FALSE))</f>
        <v>0</v>
      </c>
      <c r="V270" s="1">
        <f>IF(ISNA(VLOOKUP(tblPointScore[[#This Row],[Name / Club]],tblSthn_Div2[[Name / Club]:[Points]],5,FALSE)),0,VLOOKUP(tblPointScore[[#This Row],[Name / Club]],tblSthn_Div2[[Name / Club]:[Points]],5,FALSE))</f>
        <v>0</v>
      </c>
      <c r="W270" s="1">
        <f>IF(ISNA(VLOOKUP(tblPointScore[[#This Row],[Name / Club]],tblSthn_Div1[Name / Club],1,FALSE)),IF(ISNA(VLOOKUP(tblPointScore[[#This Row],[Name / Club]],tblSthn_Div2[Name / Club],1,FALSE)),0,3),3)</f>
        <v>0</v>
      </c>
      <c r="X270" s="1">
        <f>SUM(tblPointScore[[#This Row],[Glbn Div 1]:[Sth H Pts]])</f>
        <v>0</v>
      </c>
      <c r="Y27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7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70" s="38" t="str">
        <f>IF(AND(tblPointScore[[#This Row],[Div 1 Pts]]&gt;0,tblPointScore[[#This Row],[Div 2 Pts]]&gt;0),"Y","N")</f>
        <v>N</v>
      </c>
      <c r="AB270" s="35" t="str">
        <f>IF(AND(tblPointScore[[#This Row],[Mac Div 1 A]]&gt;0,tblPointScore[[#This Row],[Mac Div 1 B]]&gt;0),"Y","N")</f>
        <v>N</v>
      </c>
      <c r="AC270" s="35" t="str">
        <f>IF(AND(tblPointScore[[#This Row],[Mac Div 2 A]]&gt;0,tblPointScore[[#This Row],[Mac Div 2 B]]&gt;0),"Y","N")</f>
        <v>N</v>
      </c>
      <c r="AD270" s="35" t="str">
        <f>IF(AND(tblPointScore[[#This Row],[Now Div 1 A]]&gt;0,tblPointScore[[#This Row],[Now Div 1 B]]&gt;0),"Y","N")</f>
        <v>N</v>
      </c>
      <c r="AE270" s="35" t="str">
        <f>IF(AND(tblPointScore[[#This Row],[Now Div 2 A]]&gt;0,tblPointScore[[#This Row],[Now Div 2 B]]&gt;0),"Y","N")</f>
        <v>N</v>
      </c>
      <c r="AF27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71" spans="1:32" hidden="1">
      <c r="A271" s="1">
        <f ca="1">CELL("row", A270)-1</f>
        <v>269</v>
      </c>
      <c r="B271" s="7" t="s">
        <v>165</v>
      </c>
      <c r="C271" s="7" t="s">
        <v>682</v>
      </c>
      <c r="D271" s="4" t="str">
        <f>CONCATENATE(tblPointScore[[#This Row],[Name]]," - ",tblPointScore[[#This Row],[Club]])</f>
        <v>Elborough Craig - CCC</v>
      </c>
      <c r="E271" s="1">
        <f>IF(ISNA(VLOOKUP(tblPointScore[[#This Row],[Name / Club]],tblGlbn_Div1[[Name / Club]:[Points]],5,FALSE)),0,VLOOKUP(tblPointScore[[#This Row],[Name / Club]],tblGlbn_Div1[[Name / Club]:[Points]],5,FALSE))</f>
        <v>0</v>
      </c>
      <c r="F271" s="1">
        <f>IF(ISNA(VLOOKUP(tblPointScore[[#This Row],[Name / Club]],tblGlbn_Div2[[Name / Club]:[Points]],5,FALSE)),0,VLOOKUP(tblPointScore[[#This Row],[Name / Club]],tblGlbn_Div2[[Name / Club]:[Points]],5,FALSE))</f>
        <v>0</v>
      </c>
      <c r="G271" s="1">
        <f>IF(ISNA(VLOOKUP(tblPointScore[[#This Row],[Name / Club]],tblGlbn_Div1[Name / Club],1,FALSE)),IF(ISNA(VLOOKUP(tblPointScore[[#This Row],[Name / Club]],tblGlbn_Div2[Name / Club],1,FALSE)),0,3),3)</f>
        <v>0</v>
      </c>
      <c r="H271" s="1">
        <f>IF(ISNA(VLOOKUP(tblPointScore[[#This Row],[Name / Club]],tblIll_Div1[[Name / Club]:[Points]],5,FALSE)),0,VLOOKUP(tblPointScore[[#This Row],[Name / Club]],tblIll_Div1[[Name / Club]:[Points]],5,FALSE))</f>
        <v>0</v>
      </c>
      <c r="I271" s="1">
        <f>IF(ISNA(VLOOKUP(tblPointScore[[#This Row],[Name / Club]],tblIll_Div2[[Name / Club]:[Points]],5,FALSE)),0,VLOOKUP(tblPointScore[[#This Row],[Name / Club]],tblIll_Div2[[Name / Club]:[Points]],5,FALSE))</f>
        <v>0</v>
      </c>
      <c r="J271" s="1">
        <f>IF(ISNA(VLOOKUP(tblPointScore[[#This Row],[Name / Club]],tblIll_Div1[Name / Club],1,FALSE)),IF(ISNA(VLOOKUP(tblPointScore[[#This Row],[Name / Club]],tblIll_Div2[Name / Club],1,FALSE)),0,3),3)</f>
        <v>0</v>
      </c>
      <c r="K271" s="1">
        <f>IF(ISNA(VLOOKUP(tblPointScore[[#This Row],[Name / Club]],tblMac_Div1A[[Name / Club]:[Points]],5,FALSE)),0,VLOOKUP(tblPointScore[[#This Row],[Name / Club]],tblMac_Div1A[[Name / Club]:[Points]],5,FALSE))</f>
        <v>0</v>
      </c>
      <c r="L271" s="1">
        <f>IF(ISNA(VLOOKUP(tblPointScore[[#This Row],[Name / Club]],tblMac_Div1B[[Name / Club]:[Points]],5,FALSE)),0,VLOOKUP(tblPointScore[[#This Row],[Name / Club]],tblMac_Div1B[[Name / Club]:[Points]],5,FALSE))</f>
        <v>0</v>
      </c>
      <c r="M271" s="1">
        <f>IF(ISNA(VLOOKUP(tblPointScore[[#This Row],[Name / Club]],tblMac_Div2A[[Name / Club]:[Points]],5,FALSE)),0,VLOOKUP(tblPointScore[[#This Row],[Name / Club]],tblMac_Div2A[[Name / Club]:[Points]],5,FALSE))</f>
        <v>0</v>
      </c>
      <c r="N271" s="1">
        <f>IF(ISNA(VLOOKUP(tblPointScore[[#This Row],[Name / Club]],tblMac_Div2B[[Name / Club]:[Points]],5,FALSE)),0,VLOOKUP(tblPointScore[[#This Row],[Name / Club]],tblMac_Div2B[[Name / Club]:[Points]],5,FALSE))</f>
        <v>0</v>
      </c>
      <c r="O27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71" s="1">
        <f>IF(ISNA(VLOOKUP(tblPointScore[[#This Row],[Name / Club]],tblNow_Div1A[[Name / Club]:[Points]],5,FALSE)),0,VLOOKUP(tblPointScore[[#This Row],[Name / Club]],tblNow_Div1A[[Name / Club]:[Points]],5,FALSE))</f>
        <v>0</v>
      </c>
      <c r="Q271" s="1">
        <f>IF(ISNA(VLOOKUP(tblPointScore[[#This Row],[Name / Club]],tblNow_Div1B[[Name / Club]:[Points]],5,FALSE)),0,VLOOKUP(tblPointScore[[#This Row],[Name / Club]],tblNow_Div1B[[Name / Club]:[Points]],5,FALSE))</f>
        <v>0</v>
      </c>
      <c r="R271" s="1">
        <f>IF(ISNA(VLOOKUP(tblPointScore[[#This Row],[Name / Club]],tblNow_Div2A[[Name / Club]:[Points]],5,FALSE)),0,VLOOKUP(tblPointScore[[#This Row],[Name / Club]],tblNow_Div2A[[Name / Club]:[Points]],5,FALSE))</f>
        <v>0</v>
      </c>
      <c r="S271" s="1">
        <f>IF(ISNA(VLOOKUP(tblPointScore[[#This Row],[Name / Club]],tblNow_Div2B[[Name / Club]:[Points]],5,FALSE)),0,VLOOKUP(tblPointScore[[#This Row],[Name / Club]],tblNow_Div2B[[Name / Club]:[Points]],5,FALSE))</f>
        <v>0</v>
      </c>
      <c r="T27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71" s="1">
        <f>IF(ISNA(VLOOKUP(tblPointScore[[#This Row],[Name / Club]],tblSthn_Div1[[Name / Club]:[Points]],5,FALSE)),0,VLOOKUP(tblPointScore[[#This Row],[Name / Club]],tblSthn_Div1[[Name / Club]:[Points]],5,FALSE))</f>
        <v>0</v>
      </c>
      <c r="V271" s="1">
        <f>IF(ISNA(VLOOKUP(tblPointScore[[#This Row],[Name / Club]],tblSthn_Div2[[Name / Club]:[Points]],5,FALSE)),0,VLOOKUP(tblPointScore[[#This Row],[Name / Club]],tblSthn_Div2[[Name / Club]:[Points]],5,FALSE))</f>
        <v>0</v>
      </c>
      <c r="W271" s="1">
        <f>IF(ISNA(VLOOKUP(tblPointScore[[#This Row],[Name / Club]],tblSthn_Div1[Name / Club],1,FALSE)),IF(ISNA(VLOOKUP(tblPointScore[[#This Row],[Name / Club]],tblSthn_Div2[Name / Club],1,FALSE)),0,3),3)</f>
        <v>0</v>
      </c>
      <c r="X271" s="1">
        <f>SUM(tblPointScore[[#This Row],[Glbn Div 1]:[Sth H Pts]])</f>
        <v>0</v>
      </c>
      <c r="Y27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7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71" s="38" t="str">
        <f>IF(AND(tblPointScore[[#This Row],[Div 1 Pts]]&gt;0,tblPointScore[[#This Row],[Div 2 Pts]]&gt;0),"Y","N")</f>
        <v>N</v>
      </c>
      <c r="AB271" s="35" t="str">
        <f>IF(AND(tblPointScore[[#This Row],[Mac Div 1 A]]&gt;0,tblPointScore[[#This Row],[Mac Div 1 B]]&gt;0),"Y","N")</f>
        <v>N</v>
      </c>
      <c r="AC271" s="35" t="str">
        <f>IF(AND(tblPointScore[[#This Row],[Mac Div 2 A]]&gt;0,tblPointScore[[#This Row],[Mac Div 2 B]]&gt;0),"Y","N")</f>
        <v>N</v>
      </c>
      <c r="AD271" s="35" t="str">
        <f>IF(AND(tblPointScore[[#This Row],[Now Div 1 A]]&gt;0,tblPointScore[[#This Row],[Now Div 1 B]]&gt;0),"Y","N")</f>
        <v>N</v>
      </c>
      <c r="AE271" s="35" t="str">
        <f>IF(AND(tblPointScore[[#This Row],[Now Div 2 A]]&gt;0,tblPointScore[[#This Row],[Now Div 2 B]]&gt;0),"Y","N")</f>
        <v>N</v>
      </c>
      <c r="AF27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72" spans="1:32" hidden="1">
      <c r="A272" s="1">
        <f ca="1">CELL("row", A271)-1</f>
        <v>270</v>
      </c>
      <c r="B272" s="7" t="s">
        <v>166</v>
      </c>
      <c r="C272" s="7" t="s">
        <v>688</v>
      </c>
      <c r="D272" s="4" t="str">
        <f>CONCATENATE(tblPointScore[[#This Row],[Name]]," - ",tblPointScore[[#This Row],[Club]])</f>
        <v>Ellwood Robyn - ECC</v>
      </c>
      <c r="E272" s="1">
        <f>IF(ISNA(VLOOKUP(tblPointScore[[#This Row],[Name / Club]],tblGlbn_Div1[[Name / Club]:[Points]],5,FALSE)),0,VLOOKUP(tblPointScore[[#This Row],[Name / Club]],tblGlbn_Div1[[Name / Club]:[Points]],5,FALSE))</f>
        <v>0</v>
      </c>
      <c r="F272" s="1">
        <f>IF(ISNA(VLOOKUP(tblPointScore[[#This Row],[Name / Club]],tblGlbn_Div2[[Name / Club]:[Points]],5,FALSE)),0,VLOOKUP(tblPointScore[[#This Row],[Name / Club]],tblGlbn_Div2[[Name / Club]:[Points]],5,FALSE))</f>
        <v>0</v>
      </c>
      <c r="G272" s="1">
        <f>IF(ISNA(VLOOKUP(tblPointScore[[#This Row],[Name / Club]],tblGlbn_Div1[Name / Club],1,FALSE)),IF(ISNA(VLOOKUP(tblPointScore[[#This Row],[Name / Club]],tblGlbn_Div2[Name / Club],1,FALSE)),0,3),3)</f>
        <v>0</v>
      </c>
      <c r="H272" s="1">
        <f>IF(ISNA(VLOOKUP(tblPointScore[[#This Row],[Name / Club]],tblIll_Div1[[Name / Club]:[Points]],5,FALSE)),0,VLOOKUP(tblPointScore[[#This Row],[Name / Club]],tblIll_Div1[[Name / Club]:[Points]],5,FALSE))</f>
        <v>0</v>
      </c>
      <c r="I272" s="1">
        <f>IF(ISNA(VLOOKUP(tblPointScore[[#This Row],[Name / Club]],tblIll_Div2[[Name / Club]:[Points]],5,FALSE)),0,VLOOKUP(tblPointScore[[#This Row],[Name / Club]],tblIll_Div2[[Name / Club]:[Points]],5,FALSE))</f>
        <v>0</v>
      </c>
      <c r="J272" s="1">
        <f>IF(ISNA(VLOOKUP(tblPointScore[[#This Row],[Name / Club]],tblIll_Div1[Name / Club],1,FALSE)),IF(ISNA(VLOOKUP(tblPointScore[[#This Row],[Name / Club]],tblIll_Div2[Name / Club],1,FALSE)),0,3),3)</f>
        <v>0</v>
      </c>
      <c r="K272" s="1">
        <f>IF(ISNA(VLOOKUP(tblPointScore[[#This Row],[Name / Club]],tblMac_Div1A[[Name / Club]:[Points]],5,FALSE)),0,VLOOKUP(tblPointScore[[#This Row],[Name / Club]],tblMac_Div1A[[Name / Club]:[Points]],5,FALSE))</f>
        <v>0</v>
      </c>
      <c r="L272" s="1">
        <f>IF(ISNA(VLOOKUP(tblPointScore[[#This Row],[Name / Club]],tblMac_Div1B[[Name / Club]:[Points]],5,FALSE)),0,VLOOKUP(tblPointScore[[#This Row],[Name / Club]],tblMac_Div1B[[Name / Club]:[Points]],5,FALSE))</f>
        <v>0</v>
      </c>
      <c r="M272" s="1">
        <f>IF(ISNA(VLOOKUP(tblPointScore[[#This Row],[Name / Club]],tblMac_Div2A[[Name / Club]:[Points]],5,FALSE)),0,VLOOKUP(tblPointScore[[#This Row],[Name / Club]],tblMac_Div2A[[Name / Club]:[Points]],5,FALSE))</f>
        <v>0</v>
      </c>
      <c r="N272" s="1">
        <f>IF(ISNA(VLOOKUP(tblPointScore[[#This Row],[Name / Club]],tblMac_Div2B[[Name / Club]:[Points]],5,FALSE)),0,VLOOKUP(tblPointScore[[#This Row],[Name / Club]],tblMac_Div2B[[Name / Club]:[Points]],5,FALSE))</f>
        <v>0</v>
      </c>
      <c r="O27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72" s="1">
        <f>IF(ISNA(VLOOKUP(tblPointScore[[#This Row],[Name / Club]],tblNow_Div1A[[Name / Club]:[Points]],5,FALSE)),0,VLOOKUP(tblPointScore[[#This Row],[Name / Club]],tblNow_Div1A[[Name / Club]:[Points]],5,FALSE))</f>
        <v>0</v>
      </c>
      <c r="Q272" s="1">
        <f>IF(ISNA(VLOOKUP(tblPointScore[[#This Row],[Name / Club]],tblNow_Div1B[[Name / Club]:[Points]],5,FALSE)),0,VLOOKUP(tblPointScore[[#This Row],[Name / Club]],tblNow_Div1B[[Name / Club]:[Points]],5,FALSE))</f>
        <v>0</v>
      </c>
      <c r="R272" s="1">
        <f>IF(ISNA(VLOOKUP(tblPointScore[[#This Row],[Name / Club]],tblNow_Div2A[[Name / Club]:[Points]],5,FALSE)),0,VLOOKUP(tblPointScore[[#This Row],[Name / Club]],tblNow_Div2A[[Name / Club]:[Points]],5,FALSE))</f>
        <v>0</v>
      </c>
      <c r="S272" s="1">
        <f>IF(ISNA(VLOOKUP(tblPointScore[[#This Row],[Name / Club]],tblNow_Div2B[[Name / Club]:[Points]],5,FALSE)),0,VLOOKUP(tblPointScore[[#This Row],[Name / Club]],tblNow_Div2B[[Name / Club]:[Points]],5,FALSE))</f>
        <v>0</v>
      </c>
      <c r="T27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72" s="1">
        <f>IF(ISNA(VLOOKUP(tblPointScore[[#This Row],[Name / Club]],tblSthn_Div1[[Name / Club]:[Points]],5,FALSE)),0,VLOOKUP(tblPointScore[[#This Row],[Name / Club]],tblSthn_Div1[[Name / Club]:[Points]],5,FALSE))</f>
        <v>0</v>
      </c>
      <c r="V272" s="1">
        <f>IF(ISNA(VLOOKUP(tblPointScore[[#This Row],[Name / Club]],tblSthn_Div2[[Name / Club]:[Points]],5,FALSE)),0,VLOOKUP(tblPointScore[[#This Row],[Name / Club]],tblSthn_Div2[[Name / Club]:[Points]],5,FALSE))</f>
        <v>0</v>
      </c>
      <c r="W272" s="1">
        <f>IF(ISNA(VLOOKUP(tblPointScore[[#This Row],[Name / Club]],tblSthn_Div1[Name / Club],1,FALSE)),IF(ISNA(VLOOKUP(tblPointScore[[#This Row],[Name / Club]],tblSthn_Div2[Name / Club],1,FALSE)),0,3),3)</f>
        <v>0</v>
      </c>
      <c r="X272" s="1">
        <f>SUM(tblPointScore[[#This Row],[Glbn Div 1]:[Sth H Pts]])</f>
        <v>0</v>
      </c>
      <c r="Y27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7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72" s="38" t="str">
        <f>IF(AND(tblPointScore[[#This Row],[Div 1 Pts]]&gt;0,tblPointScore[[#This Row],[Div 2 Pts]]&gt;0),"Y","N")</f>
        <v>N</v>
      </c>
      <c r="AB272" s="35" t="str">
        <f>IF(AND(tblPointScore[[#This Row],[Mac Div 1 A]]&gt;0,tblPointScore[[#This Row],[Mac Div 1 B]]&gt;0),"Y","N")</f>
        <v>N</v>
      </c>
      <c r="AC272" s="35" t="str">
        <f>IF(AND(tblPointScore[[#This Row],[Mac Div 2 A]]&gt;0,tblPointScore[[#This Row],[Mac Div 2 B]]&gt;0),"Y","N")</f>
        <v>N</v>
      </c>
      <c r="AD272" s="35" t="str">
        <f>IF(AND(tblPointScore[[#This Row],[Now Div 1 A]]&gt;0,tblPointScore[[#This Row],[Now Div 1 B]]&gt;0),"Y","N")</f>
        <v>N</v>
      </c>
      <c r="AE272" s="35" t="str">
        <f>IF(AND(tblPointScore[[#This Row],[Now Div 2 A]]&gt;0,tblPointScore[[#This Row],[Now Div 2 B]]&gt;0),"Y","N")</f>
        <v>N</v>
      </c>
      <c r="AF27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73" spans="1:32" hidden="1">
      <c r="A273" s="20">
        <f ca="1">CELL("row", A272)-1</f>
        <v>271</v>
      </c>
      <c r="B273" s="43" t="s">
        <v>650</v>
      </c>
      <c r="C273" s="43" t="s">
        <v>681</v>
      </c>
      <c r="D273" s="22" t="str">
        <f>CONCATENATE(tblPointScore[[#This Row],[Name]]," - ",tblPointScore[[#This Row],[Club]])</f>
        <v>Emerton Callum - GCC</v>
      </c>
      <c r="E273" s="23">
        <f>IF(ISNA(VLOOKUP(tblPointScore[[#This Row],[Name / Club]],tblGlbn_Div1[[Name / Club]:[Points]],5,FALSE)),0,VLOOKUP(tblPointScore[[#This Row],[Name / Club]],tblGlbn_Div1[[Name / Club]:[Points]],5,FALSE))</f>
        <v>0</v>
      </c>
      <c r="F273" s="23">
        <f>IF(ISNA(VLOOKUP(tblPointScore[[#This Row],[Name / Club]],tblGlbn_Div2[[Name / Club]:[Points]],5,FALSE)),0,VLOOKUP(tblPointScore[[#This Row],[Name / Club]],tblGlbn_Div2[[Name / Club]:[Points]],5,FALSE))</f>
        <v>0</v>
      </c>
      <c r="G273" s="23">
        <f>IF(ISNA(VLOOKUP(tblPointScore[[#This Row],[Name / Club]],tblGlbn_Div1[Name / Club],1,FALSE)),IF(ISNA(VLOOKUP(tblPointScore[[#This Row],[Name / Club]],tblGlbn_Div2[Name / Club],1,FALSE)),0,3),3)</f>
        <v>0</v>
      </c>
      <c r="H273" s="23">
        <f>IF(ISNA(VLOOKUP(tblPointScore[[#This Row],[Name / Club]],tblIll_Div1[[Name / Club]:[Points]],5,FALSE)),0,VLOOKUP(tblPointScore[[#This Row],[Name / Club]],tblIll_Div1[[Name / Club]:[Points]],5,FALSE))</f>
        <v>0</v>
      </c>
      <c r="I273" s="23">
        <f>IF(ISNA(VLOOKUP(tblPointScore[[#This Row],[Name / Club]],tblIll_Div2[[Name / Club]:[Points]],5,FALSE)),0,VLOOKUP(tblPointScore[[#This Row],[Name / Club]],tblIll_Div2[[Name / Club]:[Points]],5,FALSE))</f>
        <v>0</v>
      </c>
      <c r="J273" s="23">
        <f>IF(ISNA(VLOOKUP(tblPointScore[[#This Row],[Name / Club]],tblIll_Div1[Name / Club],1,FALSE)),IF(ISNA(VLOOKUP(tblPointScore[[#This Row],[Name / Club]],tblIll_Div2[Name / Club],1,FALSE)),0,3),3)</f>
        <v>0</v>
      </c>
      <c r="K273" s="23">
        <f>IF(ISNA(VLOOKUP(tblPointScore[[#This Row],[Name / Club]],tblMac_Div1A[[Name / Club]:[Points]],5,FALSE)),0,VLOOKUP(tblPointScore[[#This Row],[Name / Club]],tblMac_Div1A[[Name / Club]:[Points]],5,FALSE))</f>
        <v>0</v>
      </c>
      <c r="L273" s="23">
        <f>IF(ISNA(VLOOKUP(tblPointScore[[#This Row],[Name / Club]],tblMac_Div1B[[Name / Club]:[Points]],5,FALSE)),0,VLOOKUP(tblPointScore[[#This Row],[Name / Club]],tblMac_Div1B[[Name / Club]:[Points]],5,FALSE))</f>
        <v>0</v>
      </c>
      <c r="M273" s="23">
        <f>IF(ISNA(VLOOKUP(tblPointScore[[#This Row],[Name / Club]],tblMac_Div2A[[Name / Club]:[Points]],5,FALSE)),0,VLOOKUP(tblPointScore[[#This Row],[Name / Club]],tblMac_Div2A[[Name / Club]:[Points]],5,FALSE))</f>
        <v>0</v>
      </c>
      <c r="N273" s="23">
        <f>IF(ISNA(VLOOKUP(tblPointScore[[#This Row],[Name / Club]],tblMac_Div2B[[Name / Club]:[Points]],5,FALSE)),0,VLOOKUP(tblPointScore[[#This Row],[Name / Club]],tblMac_Div2B[[Name / Club]:[Points]],5,FALSE))</f>
        <v>0</v>
      </c>
      <c r="O273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73" s="23">
        <f>IF(ISNA(VLOOKUP(tblPointScore[[#This Row],[Name / Club]],tblNow_Div1A[[Name / Club]:[Points]],5,FALSE)),0,VLOOKUP(tblPointScore[[#This Row],[Name / Club]],tblNow_Div1A[[Name / Club]:[Points]],5,FALSE))</f>
        <v>0</v>
      </c>
      <c r="Q273" s="23">
        <f>IF(ISNA(VLOOKUP(tblPointScore[[#This Row],[Name / Club]],tblNow_Div1B[[Name / Club]:[Points]],5,FALSE)),0,VLOOKUP(tblPointScore[[#This Row],[Name / Club]],tblNow_Div1B[[Name / Club]:[Points]],5,FALSE))</f>
        <v>0</v>
      </c>
      <c r="R273" s="23">
        <f>IF(ISNA(VLOOKUP(tblPointScore[[#This Row],[Name / Club]],tblNow_Div2A[[Name / Club]:[Points]],5,FALSE)),0,VLOOKUP(tblPointScore[[#This Row],[Name / Club]],tblNow_Div2A[[Name / Club]:[Points]],5,FALSE))</f>
        <v>0</v>
      </c>
      <c r="S273" s="23">
        <f>IF(ISNA(VLOOKUP(tblPointScore[[#This Row],[Name / Club]],tblNow_Div2B[[Name / Club]:[Points]],5,FALSE)),0,VLOOKUP(tblPointScore[[#This Row],[Name / Club]],tblNow_Div2B[[Name / Club]:[Points]],5,FALSE))</f>
        <v>0</v>
      </c>
      <c r="T273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73" s="23">
        <f>IF(ISNA(VLOOKUP(tblPointScore[[#This Row],[Name / Club]],tblSthn_Div1[[Name / Club]:[Points]],5,FALSE)),0,VLOOKUP(tblPointScore[[#This Row],[Name / Club]],tblSthn_Div1[[Name / Club]:[Points]],5,FALSE))</f>
        <v>0</v>
      </c>
      <c r="V273" s="23">
        <f>IF(ISNA(VLOOKUP(tblPointScore[[#This Row],[Name / Club]],tblSthn_Div2[[Name / Club]:[Points]],5,FALSE)),0,VLOOKUP(tblPointScore[[#This Row],[Name / Club]],tblSthn_Div2[[Name / Club]:[Points]],5,FALSE))</f>
        <v>0</v>
      </c>
      <c r="W273" s="23">
        <f>IF(ISNA(VLOOKUP(tblPointScore[[#This Row],[Name / Club]],tblSthn_Div1[Name / Club],1,FALSE)),IF(ISNA(VLOOKUP(tblPointScore[[#This Row],[Name / Club]],tblSthn_Div2[Name / Club],1,FALSE)),0,3),3)</f>
        <v>0</v>
      </c>
      <c r="X273" s="23">
        <f>SUM(tblPointScore[[#This Row],[Glbn Div 1]:[Sth H Pts]])</f>
        <v>0</v>
      </c>
      <c r="Y273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73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73" s="44" t="str">
        <f>IF(AND(tblPointScore[[#This Row],[Div 1 Pts]]&gt;0,tblPointScore[[#This Row],[Div 2 Pts]]&gt;0),"Y","N")</f>
        <v>N</v>
      </c>
      <c r="AB273" s="45" t="str">
        <f>IF(AND(tblPointScore[[#This Row],[Mac Div 1 A]]&gt;0,tblPointScore[[#This Row],[Mac Div 1 B]]&gt;0),"Y","N")</f>
        <v>N</v>
      </c>
      <c r="AC273" s="45" t="str">
        <f>IF(AND(tblPointScore[[#This Row],[Mac Div 2 A]]&gt;0,tblPointScore[[#This Row],[Mac Div 2 B]]&gt;0),"Y","N")</f>
        <v>N</v>
      </c>
      <c r="AD273" s="45" t="str">
        <f>IF(AND(tblPointScore[[#This Row],[Now Div 1 A]]&gt;0,tblPointScore[[#This Row],[Now Div 1 B]]&gt;0),"Y","N")</f>
        <v>N</v>
      </c>
      <c r="AE273" s="45" t="str">
        <f>IF(AND(tblPointScore[[#This Row],[Now Div 2 A]]&gt;0,tblPointScore[[#This Row],[Now Div 2 B]]&gt;0),"Y","N")</f>
        <v>N</v>
      </c>
      <c r="AF273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74" spans="1:32" hidden="1">
      <c r="A274" s="1">
        <f ca="1">CELL("row", A273)-1</f>
        <v>272</v>
      </c>
      <c r="B274" s="7" t="s">
        <v>167</v>
      </c>
      <c r="C274" s="7" t="s">
        <v>681</v>
      </c>
      <c r="D274" s="4" t="str">
        <f>CONCATENATE(tblPointScore[[#This Row],[Name]]," - ",tblPointScore[[#This Row],[Club]])</f>
        <v>Emerton Ian - GCC</v>
      </c>
      <c r="E274" s="1">
        <f>IF(ISNA(VLOOKUP(tblPointScore[[#This Row],[Name / Club]],tblGlbn_Div1[[Name / Club]:[Points]],5,FALSE)),0,VLOOKUP(tblPointScore[[#This Row],[Name / Club]],tblGlbn_Div1[[Name / Club]:[Points]],5,FALSE))</f>
        <v>0</v>
      </c>
      <c r="F274" s="1">
        <f>IF(ISNA(VLOOKUP(tblPointScore[[#This Row],[Name / Club]],tblGlbn_Div2[[Name / Club]:[Points]],5,FALSE)),0,VLOOKUP(tblPointScore[[#This Row],[Name / Club]],tblGlbn_Div2[[Name / Club]:[Points]],5,FALSE))</f>
        <v>0</v>
      </c>
      <c r="G274" s="1">
        <f>IF(ISNA(VLOOKUP(tblPointScore[[#This Row],[Name / Club]],tblGlbn_Div1[Name / Club],1,FALSE)),IF(ISNA(VLOOKUP(tblPointScore[[#This Row],[Name / Club]],tblGlbn_Div2[Name / Club],1,FALSE)),0,3),3)</f>
        <v>0</v>
      </c>
      <c r="H274" s="1">
        <f>IF(ISNA(VLOOKUP(tblPointScore[[#This Row],[Name / Club]],tblIll_Div1[[Name / Club]:[Points]],5,FALSE)),0,VLOOKUP(tblPointScore[[#This Row],[Name / Club]],tblIll_Div1[[Name / Club]:[Points]],5,FALSE))</f>
        <v>0</v>
      </c>
      <c r="I274" s="1">
        <f>IF(ISNA(VLOOKUP(tblPointScore[[#This Row],[Name / Club]],tblIll_Div2[[Name / Club]:[Points]],5,FALSE)),0,VLOOKUP(tblPointScore[[#This Row],[Name / Club]],tblIll_Div2[[Name / Club]:[Points]],5,FALSE))</f>
        <v>0</v>
      </c>
      <c r="J274" s="1">
        <f>IF(ISNA(VLOOKUP(tblPointScore[[#This Row],[Name / Club]],tblIll_Div1[Name / Club],1,FALSE)),IF(ISNA(VLOOKUP(tblPointScore[[#This Row],[Name / Club]],tblIll_Div2[Name / Club],1,FALSE)),0,3),3)</f>
        <v>0</v>
      </c>
      <c r="K274" s="1">
        <f>IF(ISNA(VLOOKUP(tblPointScore[[#This Row],[Name / Club]],tblMac_Div1A[[Name / Club]:[Points]],5,FALSE)),0,VLOOKUP(tblPointScore[[#This Row],[Name / Club]],tblMac_Div1A[[Name / Club]:[Points]],5,FALSE))</f>
        <v>0</v>
      </c>
      <c r="L274" s="1">
        <f>IF(ISNA(VLOOKUP(tblPointScore[[#This Row],[Name / Club]],tblMac_Div1B[[Name / Club]:[Points]],5,FALSE)),0,VLOOKUP(tblPointScore[[#This Row],[Name / Club]],tblMac_Div1B[[Name / Club]:[Points]],5,FALSE))</f>
        <v>0</v>
      </c>
      <c r="M274" s="1">
        <f>IF(ISNA(VLOOKUP(tblPointScore[[#This Row],[Name / Club]],tblMac_Div2A[[Name / Club]:[Points]],5,FALSE)),0,VLOOKUP(tblPointScore[[#This Row],[Name / Club]],tblMac_Div2A[[Name / Club]:[Points]],5,FALSE))</f>
        <v>0</v>
      </c>
      <c r="N274" s="1">
        <f>IF(ISNA(VLOOKUP(tblPointScore[[#This Row],[Name / Club]],tblMac_Div2B[[Name / Club]:[Points]],5,FALSE)),0,VLOOKUP(tblPointScore[[#This Row],[Name / Club]],tblMac_Div2B[[Name / Club]:[Points]],5,FALSE))</f>
        <v>0</v>
      </c>
      <c r="O27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74" s="1">
        <f>IF(ISNA(VLOOKUP(tblPointScore[[#This Row],[Name / Club]],tblNow_Div1A[[Name / Club]:[Points]],5,FALSE)),0,VLOOKUP(tblPointScore[[#This Row],[Name / Club]],tblNow_Div1A[[Name / Club]:[Points]],5,FALSE))</f>
        <v>0</v>
      </c>
      <c r="Q274" s="1">
        <f>IF(ISNA(VLOOKUP(tblPointScore[[#This Row],[Name / Club]],tblNow_Div1B[[Name / Club]:[Points]],5,FALSE)),0,VLOOKUP(tblPointScore[[#This Row],[Name / Club]],tblNow_Div1B[[Name / Club]:[Points]],5,FALSE))</f>
        <v>0</v>
      </c>
      <c r="R274" s="1">
        <f>IF(ISNA(VLOOKUP(tblPointScore[[#This Row],[Name / Club]],tblNow_Div2A[[Name / Club]:[Points]],5,FALSE)),0,VLOOKUP(tblPointScore[[#This Row],[Name / Club]],tblNow_Div2A[[Name / Club]:[Points]],5,FALSE))</f>
        <v>0</v>
      </c>
      <c r="S274" s="1">
        <f>IF(ISNA(VLOOKUP(tblPointScore[[#This Row],[Name / Club]],tblNow_Div2B[[Name / Club]:[Points]],5,FALSE)),0,VLOOKUP(tblPointScore[[#This Row],[Name / Club]],tblNow_Div2B[[Name / Club]:[Points]],5,FALSE))</f>
        <v>0</v>
      </c>
      <c r="T27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74" s="1">
        <f>IF(ISNA(VLOOKUP(tblPointScore[[#This Row],[Name / Club]],tblSthn_Div1[[Name / Club]:[Points]],5,FALSE)),0,VLOOKUP(tblPointScore[[#This Row],[Name / Club]],tblSthn_Div1[[Name / Club]:[Points]],5,FALSE))</f>
        <v>0</v>
      </c>
      <c r="V274" s="1">
        <f>IF(ISNA(VLOOKUP(tblPointScore[[#This Row],[Name / Club]],tblSthn_Div2[[Name / Club]:[Points]],5,FALSE)),0,VLOOKUP(tblPointScore[[#This Row],[Name / Club]],tblSthn_Div2[[Name / Club]:[Points]],5,FALSE))</f>
        <v>0</v>
      </c>
      <c r="W274" s="1">
        <f>IF(ISNA(VLOOKUP(tblPointScore[[#This Row],[Name / Club]],tblSthn_Div1[Name / Club],1,FALSE)),IF(ISNA(VLOOKUP(tblPointScore[[#This Row],[Name / Club]],tblSthn_Div2[Name / Club],1,FALSE)),0,3),3)</f>
        <v>0</v>
      </c>
      <c r="X274" s="1">
        <f>SUM(tblPointScore[[#This Row],[Glbn Div 1]:[Sth H Pts]])</f>
        <v>0</v>
      </c>
      <c r="Y27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7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74" s="38" t="str">
        <f>IF(AND(tblPointScore[[#This Row],[Div 1 Pts]]&gt;0,tblPointScore[[#This Row],[Div 2 Pts]]&gt;0),"Y","N")</f>
        <v>N</v>
      </c>
      <c r="AB274" s="35" t="str">
        <f>IF(AND(tblPointScore[[#This Row],[Mac Div 1 A]]&gt;0,tblPointScore[[#This Row],[Mac Div 1 B]]&gt;0),"Y","N")</f>
        <v>N</v>
      </c>
      <c r="AC274" s="35" t="str">
        <f>IF(AND(tblPointScore[[#This Row],[Mac Div 2 A]]&gt;0,tblPointScore[[#This Row],[Mac Div 2 B]]&gt;0),"Y","N")</f>
        <v>N</v>
      </c>
      <c r="AD274" s="35" t="str">
        <f>IF(AND(tblPointScore[[#This Row],[Now Div 1 A]]&gt;0,tblPointScore[[#This Row],[Now Div 1 B]]&gt;0),"Y","N")</f>
        <v>N</v>
      </c>
      <c r="AE274" s="35" t="str">
        <f>IF(AND(tblPointScore[[#This Row],[Now Div 2 A]]&gt;0,tblPointScore[[#This Row],[Now Div 2 B]]&gt;0),"Y","N")</f>
        <v>N</v>
      </c>
      <c r="AF27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75" spans="1:32" hidden="1">
      <c r="A275" s="1">
        <f ca="1">CELL("row", A274)-1</f>
        <v>273</v>
      </c>
      <c r="B275" s="7" t="s">
        <v>442</v>
      </c>
      <c r="C275" s="7" t="s">
        <v>684</v>
      </c>
      <c r="D275" s="4" t="str">
        <f>CONCATENATE(tblPointScore[[#This Row],[Name]]," - ",tblPointScore[[#This Row],[Club]])</f>
        <v>Emerton Mark - NVC</v>
      </c>
      <c r="E275" s="1">
        <f>IF(ISNA(VLOOKUP(tblPointScore[[#This Row],[Name / Club]],tblGlbn_Div1[[Name / Club]:[Points]],5,FALSE)),0,VLOOKUP(tblPointScore[[#This Row],[Name / Club]],tblGlbn_Div1[[Name / Club]:[Points]],5,FALSE))</f>
        <v>0</v>
      </c>
      <c r="F275" s="9">
        <f>IF(ISNA(VLOOKUP(tblPointScore[[#This Row],[Name / Club]],tblGlbn_Div2[[Name / Club]:[Points]],5,FALSE)),0,VLOOKUP(tblPointScore[[#This Row],[Name / Club]],tblGlbn_Div2[[Name / Club]:[Points]],5,FALSE))</f>
        <v>0</v>
      </c>
      <c r="G275" s="9">
        <f>IF(ISNA(VLOOKUP(tblPointScore[[#This Row],[Name / Club]],tblGlbn_Div1[Name / Club],1,FALSE)),IF(ISNA(VLOOKUP(tblPointScore[[#This Row],[Name / Club]],tblGlbn_Div2[Name / Club],1,FALSE)),0,3),3)</f>
        <v>0</v>
      </c>
      <c r="H275" s="1">
        <f>IF(ISNA(VLOOKUP(tblPointScore[[#This Row],[Name / Club]],tblIll_Div1[[Name / Club]:[Points]],5,FALSE)),0,VLOOKUP(tblPointScore[[#This Row],[Name / Club]],tblIll_Div1[[Name / Club]:[Points]],5,FALSE))</f>
        <v>0</v>
      </c>
      <c r="I275" s="1">
        <f>IF(ISNA(VLOOKUP(tblPointScore[[#This Row],[Name / Club]],tblIll_Div2[[Name / Club]:[Points]],5,FALSE)),0,VLOOKUP(tblPointScore[[#This Row],[Name / Club]],tblIll_Div2[[Name / Club]:[Points]],5,FALSE))</f>
        <v>0</v>
      </c>
      <c r="J275" s="1">
        <f>IF(ISNA(VLOOKUP(tblPointScore[[#This Row],[Name / Club]],tblIll_Div1[Name / Club],1,FALSE)),IF(ISNA(VLOOKUP(tblPointScore[[#This Row],[Name / Club]],tblIll_Div2[Name / Club],1,FALSE)),0,3),3)</f>
        <v>0</v>
      </c>
      <c r="K275" s="1">
        <f>IF(ISNA(VLOOKUP(tblPointScore[[#This Row],[Name / Club]],tblMac_Div1A[[Name / Club]:[Points]],5,FALSE)),0,VLOOKUP(tblPointScore[[#This Row],[Name / Club]],tblMac_Div1A[[Name / Club]:[Points]],5,FALSE))</f>
        <v>0</v>
      </c>
      <c r="L275" s="1">
        <f>IF(ISNA(VLOOKUP(tblPointScore[[#This Row],[Name / Club]],tblMac_Div1B[[Name / Club]:[Points]],5,FALSE)),0,VLOOKUP(tblPointScore[[#This Row],[Name / Club]],tblMac_Div1B[[Name / Club]:[Points]],5,FALSE))</f>
        <v>0</v>
      </c>
      <c r="M275" s="1">
        <f>IF(ISNA(VLOOKUP(tblPointScore[[#This Row],[Name / Club]],tblMac_Div2A[[Name / Club]:[Points]],5,FALSE)),0,VLOOKUP(tblPointScore[[#This Row],[Name / Club]],tblMac_Div2A[[Name / Club]:[Points]],5,FALSE))</f>
        <v>0</v>
      </c>
      <c r="N275" s="1">
        <f>IF(ISNA(VLOOKUP(tblPointScore[[#This Row],[Name / Club]],tblMac_Div2B[[Name / Club]:[Points]],5,FALSE)),0,VLOOKUP(tblPointScore[[#This Row],[Name / Club]],tblMac_Div2B[[Name / Club]:[Points]],5,FALSE))</f>
        <v>0</v>
      </c>
      <c r="O27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75" s="1">
        <f>IF(ISNA(VLOOKUP(tblPointScore[[#This Row],[Name / Club]],tblNow_Div1A[[Name / Club]:[Points]],5,FALSE)),0,VLOOKUP(tblPointScore[[#This Row],[Name / Club]],tblNow_Div1A[[Name / Club]:[Points]],5,FALSE))</f>
        <v>0</v>
      </c>
      <c r="Q275" s="1">
        <f>IF(ISNA(VLOOKUP(tblPointScore[[#This Row],[Name / Club]],tblNow_Div1B[[Name / Club]:[Points]],5,FALSE)),0,VLOOKUP(tblPointScore[[#This Row],[Name / Club]],tblNow_Div1B[[Name / Club]:[Points]],5,FALSE))</f>
        <v>0</v>
      </c>
      <c r="R275" s="1">
        <f>IF(ISNA(VLOOKUP(tblPointScore[[#This Row],[Name / Club]],tblNow_Div2A[[Name / Club]:[Points]],5,FALSE)),0,VLOOKUP(tblPointScore[[#This Row],[Name / Club]],tblNow_Div2A[[Name / Club]:[Points]],5,FALSE))</f>
        <v>0</v>
      </c>
      <c r="S275" s="1">
        <f>IF(ISNA(VLOOKUP(tblPointScore[[#This Row],[Name / Club]],tblNow_Div2B[[Name / Club]:[Points]],5,FALSE)),0,VLOOKUP(tblPointScore[[#This Row],[Name / Club]],tblNow_Div2B[[Name / Club]:[Points]],5,FALSE))</f>
        <v>0</v>
      </c>
      <c r="T27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75" s="1">
        <f>IF(ISNA(VLOOKUP(tblPointScore[[#This Row],[Name / Club]],tblSthn_Div1[[Name / Club]:[Points]],5,FALSE)),0,VLOOKUP(tblPointScore[[#This Row],[Name / Club]],tblSthn_Div1[[Name / Club]:[Points]],5,FALSE))</f>
        <v>0</v>
      </c>
      <c r="V275" s="1">
        <f>IF(ISNA(VLOOKUP(tblPointScore[[#This Row],[Name / Club]],tblSthn_Div2[[Name / Club]:[Points]],5,FALSE)),0,VLOOKUP(tblPointScore[[#This Row],[Name / Club]],tblSthn_Div2[[Name / Club]:[Points]],5,FALSE))</f>
        <v>0</v>
      </c>
      <c r="W275" s="1">
        <f>IF(ISNA(VLOOKUP(tblPointScore[[#This Row],[Name / Club]],tblSthn_Div1[Name / Club],1,FALSE)),IF(ISNA(VLOOKUP(tblPointScore[[#This Row],[Name / Club]],tblSthn_Div2[Name / Club],1,FALSE)),0,3),3)</f>
        <v>0</v>
      </c>
      <c r="X275" s="9">
        <f>SUM(tblPointScore[[#This Row],[Glbn Div 1]:[Sth H Pts]])</f>
        <v>0</v>
      </c>
      <c r="Y27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7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75" s="38" t="str">
        <f>IF(AND(tblPointScore[[#This Row],[Div 1 Pts]]&gt;0,tblPointScore[[#This Row],[Div 2 Pts]]&gt;0),"Y","N")</f>
        <v>N</v>
      </c>
      <c r="AB275" s="35" t="str">
        <f>IF(AND(tblPointScore[[#This Row],[Mac Div 1 A]]&gt;0,tblPointScore[[#This Row],[Mac Div 1 B]]&gt;0),"Y","N")</f>
        <v>N</v>
      </c>
      <c r="AC275" s="35" t="str">
        <f>IF(AND(tblPointScore[[#This Row],[Mac Div 2 A]]&gt;0,tblPointScore[[#This Row],[Mac Div 2 B]]&gt;0),"Y","N")</f>
        <v>N</v>
      </c>
      <c r="AD275" s="35" t="str">
        <f>IF(AND(tblPointScore[[#This Row],[Now Div 1 A]]&gt;0,tblPointScore[[#This Row],[Now Div 1 B]]&gt;0),"Y","N")</f>
        <v>N</v>
      </c>
      <c r="AE275" s="35" t="str">
        <f>IF(AND(tblPointScore[[#This Row],[Now Div 2 A]]&gt;0,tblPointScore[[#This Row],[Now Div 2 B]]&gt;0),"Y","N")</f>
        <v>N</v>
      </c>
      <c r="AF27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76" spans="1:32" hidden="1">
      <c r="A276" s="1">
        <f ca="1">CELL("row", A275)-1</f>
        <v>274</v>
      </c>
      <c r="B276" s="7" t="s">
        <v>168</v>
      </c>
      <c r="C276" s="7" t="s">
        <v>685</v>
      </c>
      <c r="D276" s="4" t="str">
        <f>CONCATENATE(tblPointScore[[#This Row],[Name]]," - ",tblPointScore[[#This Row],[Club]])</f>
        <v>Erven Wally - ICC</v>
      </c>
      <c r="E276" s="1">
        <f>IF(ISNA(VLOOKUP(tblPointScore[[#This Row],[Name / Club]],tblGlbn_Div1[[Name / Club]:[Points]],5,FALSE)),0,VLOOKUP(tblPointScore[[#This Row],[Name / Club]],tblGlbn_Div1[[Name / Club]:[Points]],5,FALSE))</f>
        <v>0</v>
      </c>
      <c r="F276" s="1">
        <f>IF(ISNA(VLOOKUP(tblPointScore[[#This Row],[Name / Club]],tblGlbn_Div2[[Name / Club]:[Points]],5,FALSE)),0,VLOOKUP(tblPointScore[[#This Row],[Name / Club]],tblGlbn_Div2[[Name / Club]:[Points]],5,FALSE))</f>
        <v>0</v>
      </c>
      <c r="G276" s="1">
        <f>IF(ISNA(VLOOKUP(tblPointScore[[#This Row],[Name / Club]],tblGlbn_Div1[Name / Club],1,FALSE)),IF(ISNA(VLOOKUP(tblPointScore[[#This Row],[Name / Club]],tblGlbn_Div2[Name / Club],1,FALSE)),0,3),3)</f>
        <v>0</v>
      </c>
      <c r="H276" s="1">
        <f>IF(ISNA(VLOOKUP(tblPointScore[[#This Row],[Name / Club]],tblIll_Div1[[Name / Club]:[Points]],5,FALSE)),0,VLOOKUP(tblPointScore[[#This Row],[Name / Club]],tblIll_Div1[[Name / Club]:[Points]],5,FALSE))</f>
        <v>0</v>
      </c>
      <c r="I276" s="1">
        <f>IF(ISNA(VLOOKUP(tblPointScore[[#This Row],[Name / Club]],tblIll_Div2[[Name / Club]:[Points]],5,FALSE)),0,VLOOKUP(tblPointScore[[#This Row],[Name / Club]],tblIll_Div2[[Name / Club]:[Points]],5,FALSE))</f>
        <v>0</v>
      </c>
      <c r="J276" s="1">
        <f>IF(ISNA(VLOOKUP(tblPointScore[[#This Row],[Name / Club]],tblIll_Div1[Name / Club],1,FALSE)),IF(ISNA(VLOOKUP(tblPointScore[[#This Row],[Name / Club]],tblIll_Div2[Name / Club],1,FALSE)),0,3),3)</f>
        <v>0</v>
      </c>
      <c r="K276" s="1">
        <f>IF(ISNA(VLOOKUP(tblPointScore[[#This Row],[Name / Club]],tblMac_Div1A[[Name / Club]:[Points]],5,FALSE)),0,VLOOKUP(tblPointScore[[#This Row],[Name / Club]],tblMac_Div1A[[Name / Club]:[Points]],5,FALSE))</f>
        <v>0</v>
      </c>
      <c r="L276" s="1">
        <f>IF(ISNA(VLOOKUP(tblPointScore[[#This Row],[Name / Club]],tblMac_Div1B[[Name / Club]:[Points]],5,FALSE)),0,VLOOKUP(tblPointScore[[#This Row],[Name / Club]],tblMac_Div1B[[Name / Club]:[Points]],5,FALSE))</f>
        <v>0</v>
      </c>
      <c r="M276" s="1">
        <f>IF(ISNA(VLOOKUP(tblPointScore[[#This Row],[Name / Club]],tblMac_Div2A[[Name / Club]:[Points]],5,FALSE)),0,VLOOKUP(tblPointScore[[#This Row],[Name / Club]],tblMac_Div2A[[Name / Club]:[Points]],5,FALSE))</f>
        <v>0</v>
      </c>
      <c r="N276" s="1">
        <f>IF(ISNA(VLOOKUP(tblPointScore[[#This Row],[Name / Club]],tblMac_Div2B[[Name / Club]:[Points]],5,FALSE)),0,VLOOKUP(tblPointScore[[#This Row],[Name / Club]],tblMac_Div2B[[Name / Club]:[Points]],5,FALSE))</f>
        <v>0</v>
      </c>
      <c r="O27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76" s="1">
        <f>IF(ISNA(VLOOKUP(tblPointScore[[#This Row],[Name / Club]],tblNow_Div1A[[Name / Club]:[Points]],5,FALSE)),0,VLOOKUP(tblPointScore[[#This Row],[Name / Club]],tblNow_Div1A[[Name / Club]:[Points]],5,FALSE))</f>
        <v>0</v>
      </c>
      <c r="Q276" s="1">
        <f>IF(ISNA(VLOOKUP(tblPointScore[[#This Row],[Name / Club]],tblNow_Div1B[[Name / Club]:[Points]],5,FALSE)),0,VLOOKUP(tblPointScore[[#This Row],[Name / Club]],tblNow_Div1B[[Name / Club]:[Points]],5,FALSE))</f>
        <v>0</v>
      </c>
      <c r="R276" s="1">
        <f>IF(ISNA(VLOOKUP(tblPointScore[[#This Row],[Name / Club]],tblNow_Div2A[[Name / Club]:[Points]],5,FALSE)),0,VLOOKUP(tblPointScore[[#This Row],[Name / Club]],tblNow_Div2A[[Name / Club]:[Points]],5,FALSE))</f>
        <v>0</v>
      </c>
      <c r="S276" s="1">
        <f>IF(ISNA(VLOOKUP(tblPointScore[[#This Row],[Name / Club]],tblNow_Div2B[[Name / Club]:[Points]],5,FALSE)),0,VLOOKUP(tblPointScore[[#This Row],[Name / Club]],tblNow_Div2B[[Name / Club]:[Points]],5,FALSE))</f>
        <v>0</v>
      </c>
      <c r="T27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76" s="1">
        <f>IF(ISNA(VLOOKUP(tblPointScore[[#This Row],[Name / Club]],tblSthn_Div1[[Name / Club]:[Points]],5,FALSE)),0,VLOOKUP(tblPointScore[[#This Row],[Name / Club]],tblSthn_Div1[[Name / Club]:[Points]],5,FALSE))</f>
        <v>0</v>
      </c>
      <c r="V276" s="1">
        <f>IF(ISNA(VLOOKUP(tblPointScore[[#This Row],[Name / Club]],tblSthn_Div2[[Name / Club]:[Points]],5,FALSE)),0,VLOOKUP(tblPointScore[[#This Row],[Name / Club]],tblSthn_Div2[[Name / Club]:[Points]],5,FALSE))</f>
        <v>0</v>
      </c>
      <c r="W276" s="1">
        <f>IF(ISNA(VLOOKUP(tblPointScore[[#This Row],[Name / Club]],tblSthn_Div1[Name / Club],1,FALSE)),IF(ISNA(VLOOKUP(tblPointScore[[#This Row],[Name / Club]],tblSthn_Div2[Name / Club],1,FALSE)),0,3),3)</f>
        <v>0</v>
      </c>
      <c r="X276" s="1">
        <f>SUM(tblPointScore[[#This Row],[Glbn Div 1]:[Sth H Pts]])</f>
        <v>0</v>
      </c>
      <c r="Y27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7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76" s="38" t="str">
        <f>IF(AND(tblPointScore[[#This Row],[Div 1 Pts]]&gt;0,tblPointScore[[#This Row],[Div 2 Pts]]&gt;0),"Y","N")</f>
        <v>N</v>
      </c>
      <c r="AB276" s="35" t="str">
        <f>IF(AND(tblPointScore[[#This Row],[Mac Div 1 A]]&gt;0,tblPointScore[[#This Row],[Mac Div 1 B]]&gt;0),"Y","N")</f>
        <v>N</v>
      </c>
      <c r="AC276" s="35" t="str">
        <f>IF(AND(tblPointScore[[#This Row],[Mac Div 2 A]]&gt;0,tblPointScore[[#This Row],[Mac Div 2 B]]&gt;0),"Y","N")</f>
        <v>N</v>
      </c>
      <c r="AD276" s="35" t="str">
        <f>IF(AND(tblPointScore[[#This Row],[Now Div 1 A]]&gt;0,tblPointScore[[#This Row],[Now Div 1 B]]&gt;0),"Y","N")</f>
        <v>N</v>
      </c>
      <c r="AE276" s="35" t="str">
        <f>IF(AND(tblPointScore[[#This Row],[Now Div 2 A]]&gt;0,tblPointScore[[#This Row],[Now Div 2 B]]&gt;0),"Y","N")</f>
        <v>N</v>
      </c>
      <c r="AF27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77" spans="1:32" hidden="1">
      <c r="A277" s="1">
        <f ca="1">CELL("row", A276)-1</f>
        <v>275</v>
      </c>
      <c r="B277" s="7" t="s">
        <v>169</v>
      </c>
      <c r="C277" s="7" t="s">
        <v>689</v>
      </c>
      <c r="D277" s="4" t="str">
        <f>CONCATENATE(tblPointScore[[#This Row],[Name]]," - ",tblPointScore[[#This Row],[Club]])</f>
        <v>Evans Peter - OC</v>
      </c>
      <c r="E277" s="1">
        <f>IF(ISNA(VLOOKUP(tblPointScore[[#This Row],[Name / Club]],tblGlbn_Div1[[Name / Club]:[Points]],5,FALSE)),0,VLOOKUP(tblPointScore[[#This Row],[Name / Club]],tblGlbn_Div1[[Name / Club]:[Points]],5,FALSE))</f>
        <v>0</v>
      </c>
      <c r="F277" s="1">
        <f>IF(ISNA(VLOOKUP(tblPointScore[[#This Row],[Name / Club]],tblGlbn_Div2[[Name / Club]:[Points]],5,FALSE)),0,VLOOKUP(tblPointScore[[#This Row],[Name / Club]],tblGlbn_Div2[[Name / Club]:[Points]],5,FALSE))</f>
        <v>0</v>
      </c>
      <c r="G277" s="1">
        <f>IF(ISNA(VLOOKUP(tblPointScore[[#This Row],[Name / Club]],tblGlbn_Div1[Name / Club],1,FALSE)),IF(ISNA(VLOOKUP(tblPointScore[[#This Row],[Name / Club]],tblGlbn_Div2[Name / Club],1,FALSE)),0,3),3)</f>
        <v>0</v>
      </c>
      <c r="H277" s="1">
        <f>IF(ISNA(VLOOKUP(tblPointScore[[#This Row],[Name / Club]],tblIll_Div1[[Name / Club]:[Points]],5,FALSE)),0,VLOOKUP(tblPointScore[[#This Row],[Name / Club]],tblIll_Div1[[Name / Club]:[Points]],5,FALSE))</f>
        <v>0</v>
      </c>
      <c r="I277" s="1">
        <f>IF(ISNA(VLOOKUP(tblPointScore[[#This Row],[Name / Club]],tblIll_Div2[[Name / Club]:[Points]],5,FALSE)),0,VLOOKUP(tblPointScore[[#This Row],[Name / Club]],tblIll_Div2[[Name / Club]:[Points]],5,FALSE))</f>
        <v>0</v>
      </c>
      <c r="J277" s="1">
        <f>IF(ISNA(VLOOKUP(tblPointScore[[#This Row],[Name / Club]],tblIll_Div1[Name / Club],1,FALSE)),IF(ISNA(VLOOKUP(tblPointScore[[#This Row],[Name / Club]],tblIll_Div2[Name / Club],1,FALSE)),0,3),3)</f>
        <v>0</v>
      </c>
      <c r="K277" s="1">
        <f>IF(ISNA(VLOOKUP(tblPointScore[[#This Row],[Name / Club]],tblMac_Div1A[[Name / Club]:[Points]],5,FALSE)),0,VLOOKUP(tblPointScore[[#This Row],[Name / Club]],tblMac_Div1A[[Name / Club]:[Points]],5,FALSE))</f>
        <v>0</v>
      </c>
      <c r="L277" s="1">
        <f>IF(ISNA(VLOOKUP(tblPointScore[[#This Row],[Name / Club]],tblMac_Div1B[[Name / Club]:[Points]],5,FALSE)),0,VLOOKUP(tblPointScore[[#This Row],[Name / Club]],tblMac_Div1B[[Name / Club]:[Points]],5,FALSE))</f>
        <v>0</v>
      </c>
      <c r="M277" s="1">
        <f>IF(ISNA(VLOOKUP(tblPointScore[[#This Row],[Name / Club]],tblMac_Div2A[[Name / Club]:[Points]],5,FALSE)),0,VLOOKUP(tblPointScore[[#This Row],[Name / Club]],tblMac_Div2A[[Name / Club]:[Points]],5,FALSE))</f>
        <v>0</v>
      </c>
      <c r="N277" s="1">
        <f>IF(ISNA(VLOOKUP(tblPointScore[[#This Row],[Name / Club]],tblMac_Div2B[[Name / Club]:[Points]],5,FALSE)),0,VLOOKUP(tblPointScore[[#This Row],[Name / Club]],tblMac_Div2B[[Name / Club]:[Points]],5,FALSE))</f>
        <v>0</v>
      </c>
      <c r="O27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77" s="1">
        <f>IF(ISNA(VLOOKUP(tblPointScore[[#This Row],[Name / Club]],tblNow_Div1A[[Name / Club]:[Points]],5,FALSE)),0,VLOOKUP(tblPointScore[[#This Row],[Name / Club]],tblNow_Div1A[[Name / Club]:[Points]],5,FALSE))</f>
        <v>0</v>
      </c>
      <c r="Q277" s="1">
        <f>IF(ISNA(VLOOKUP(tblPointScore[[#This Row],[Name / Club]],tblNow_Div1B[[Name / Club]:[Points]],5,FALSE)),0,VLOOKUP(tblPointScore[[#This Row],[Name / Club]],tblNow_Div1B[[Name / Club]:[Points]],5,FALSE))</f>
        <v>0</v>
      </c>
      <c r="R277" s="1">
        <f>IF(ISNA(VLOOKUP(tblPointScore[[#This Row],[Name / Club]],tblNow_Div2A[[Name / Club]:[Points]],5,FALSE)),0,VLOOKUP(tblPointScore[[#This Row],[Name / Club]],tblNow_Div2A[[Name / Club]:[Points]],5,FALSE))</f>
        <v>0</v>
      </c>
      <c r="S277" s="1">
        <f>IF(ISNA(VLOOKUP(tblPointScore[[#This Row],[Name / Club]],tblNow_Div2B[[Name / Club]:[Points]],5,FALSE)),0,VLOOKUP(tblPointScore[[#This Row],[Name / Club]],tblNow_Div2B[[Name / Club]:[Points]],5,FALSE))</f>
        <v>0</v>
      </c>
      <c r="T27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77" s="1">
        <f>IF(ISNA(VLOOKUP(tblPointScore[[#This Row],[Name / Club]],tblSthn_Div1[[Name / Club]:[Points]],5,FALSE)),0,VLOOKUP(tblPointScore[[#This Row],[Name / Club]],tblSthn_Div1[[Name / Club]:[Points]],5,FALSE))</f>
        <v>0</v>
      </c>
      <c r="V277" s="1">
        <f>IF(ISNA(VLOOKUP(tblPointScore[[#This Row],[Name / Club]],tblSthn_Div2[[Name / Club]:[Points]],5,FALSE)),0,VLOOKUP(tblPointScore[[#This Row],[Name / Club]],tblSthn_Div2[[Name / Club]:[Points]],5,FALSE))</f>
        <v>0</v>
      </c>
      <c r="W277" s="1">
        <f>IF(ISNA(VLOOKUP(tblPointScore[[#This Row],[Name / Club]],tblSthn_Div1[Name / Club],1,FALSE)),IF(ISNA(VLOOKUP(tblPointScore[[#This Row],[Name / Club]],tblSthn_Div2[Name / Club],1,FALSE)),0,3),3)</f>
        <v>0</v>
      </c>
      <c r="X277" s="1">
        <f>SUM(tblPointScore[[#This Row],[Glbn Div 1]:[Sth H Pts]])</f>
        <v>0</v>
      </c>
      <c r="Y27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7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77" s="38" t="str">
        <f>IF(AND(tblPointScore[[#This Row],[Div 1 Pts]]&gt;0,tblPointScore[[#This Row],[Div 2 Pts]]&gt;0),"Y","N")</f>
        <v>N</v>
      </c>
      <c r="AB277" s="35" t="str">
        <f>IF(AND(tblPointScore[[#This Row],[Mac Div 1 A]]&gt;0,tblPointScore[[#This Row],[Mac Div 1 B]]&gt;0),"Y","N")</f>
        <v>N</v>
      </c>
      <c r="AC277" s="35" t="str">
        <f>IF(AND(tblPointScore[[#This Row],[Mac Div 2 A]]&gt;0,tblPointScore[[#This Row],[Mac Div 2 B]]&gt;0),"Y","N")</f>
        <v>N</v>
      </c>
      <c r="AD277" s="35" t="str">
        <f>IF(AND(tblPointScore[[#This Row],[Now Div 1 A]]&gt;0,tblPointScore[[#This Row],[Now Div 1 B]]&gt;0),"Y","N")</f>
        <v>N</v>
      </c>
      <c r="AE277" s="35" t="str">
        <f>IF(AND(tblPointScore[[#This Row],[Now Div 2 A]]&gt;0,tblPointScore[[#This Row],[Now Div 2 B]]&gt;0),"Y","N")</f>
        <v>N</v>
      </c>
      <c r="AF27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78" spans="1:32" hidden="1">
      <c r="A278" s="20">
        <f ca="1">CELL("row", A277)-1</f>
        <v>276</v>
      </c>
      <c r="B278" s="43" t="s">
        <v>668</v>
      </c>
      <c r="C278" s="43" t="s">
        <v>683</v>
      </c>
      <c r="D278" s="22" t="str">
        <f>CONCATENATE(tblPointScore[[#This Row],[Name]]," - ",tblPointScore[[#This Row],[Club]])</f>
        <v>Falshaw Iain - SHCC</v>
      </c>
      <c r="E278" s="23">
        <f>IF(ISNA(VLOOKUP(tblPointScore[[#This Row],[Name / Club]],tblGlbn_Div1[[Name / Club]:[Points]],5,FALSE)),0,VLOOKUP(tblPointScore[[#This Row],[Name / Club]],tblGlbn_Div1[[Name / Club]:[Points]],5,FALSE))</f>
        <v>0</v>
      </c>
      <c r="F278" s="23">
        <f>IF(ISNA(VLOOKUP(tblPointScore[[#This Row],[Name / Club]],tblGlbn_Div2[[Name / Club]:[Points]],5,FALSE)),0,VLOOKUP(tblPointScore[[#This Row],[Name / Club]],tblGlbn_Div2[[Name / Club]:[Points]],5,FALSE))</f>
        <v>0</v>
      </c>
      <c r="G278" s="23">
        <f>IF(ISNA(VLOOKUP(tblPointScore[[#This Row],[Name / Club]],tblGlbn_Div1[Name / Club],1,FALSE)),IF(ISNA(VLOOKUP(tblPointScore[[#This Row],[Name / Club]],tblGlbn_Div2[Name / Club],1,FALSE)),0,3),3)</f>
        <v>0</v>
      </c>
      <c r="H278" s="23">
        <f>IF(ISNA(VLOOKUP(tblPointScore[[#This Row],[Name / Club]],tblIll_Div1[[Name / Club]:[Points]],5,FALSE)),0,VLOOKUP(tblPointScore[[#This Row],[Name / Club]],tblIll_Div1[[Name / Club]:[Points]],5,FALSE))</f>
        <v>0</v>
      </c>
      <c r="I278" s="23">
        <f>IF(ISNA(VLOOKUP(tblPointScore[[#This Row],[Name / Club]],tblIll_Div2[[Name / Club]:[Points]],5,FALSE)),0,VLOOKUP(tblPointScore[[#This Row],[Name / Club]],tblIll_Div2[[Name / Club]:[Points]],5,FALSE))</f>
        <v>0</v>
      </c>
      <c r="J278" s="23">
        <f>IF(ISNA(VLOOKUP(tblPointScore[[#This Row],[Name / Club]],tblIll_Div1[Name / Club],1,FALSE)),IF(ISNA(VLOOKUP(tblPointScore[[#This Row],[Name / Club]],tblIll_Div2[Name / Club],1,FALSE)),0,3),3)</f>
        <v>0</v>
      </c>
      <c r="K278" s="23">
        <f>IF(ISNA(VLOOKUP(tblPointScore[[#This Row],[Name / Club]],tblMac_Div1A[[Name / Club]:[Points]],5,FALSE)),0,VLOOKUP(tblPointScore[[#This Row],[Name / Club]],tblMac_Div1A[[Name / Club]:[Points]],5,FALSE))</f>
        <v>0</v>
      </c>
      <c r="L278" s="23">
        <f>IF(ISNA(VLOOKUP(tblPointScore[[#This Row],[Name / Club]],tblMac_Div1B[[Name / Club]:[Points]],5,FALSE)),0,VLOOKUP(tblPointScore[[#This Row],[Name / Club]],tblMac_Div1B[[Name / Club]:[Points]],5,FALSE))</f>
        <v>0</v>
      </c>
      <c r="M278" s="23">
        <f>IF(ISNA(VLOOKUP(tblPointScore[[#This Row],[Name / Club]],tblMac_Div2A[[Name / Club]:[Points]],5,FALSE)),0,VLOOKUP(tblPointScore[[#This Row],[Name / Club]],tblMac_Div2A[[Name / Club]:[Points]],5,FALSE))</f>
        <v>0</v>
      </c>
      <c r="N278" s="23">
        <f>IF(ISNA(VLOOKUP(tblPointScore[[#This Row],[Name / Club]],tblMac_Div2B[[Name / Club]:[Points]],5,FALSE)),0,VLOOKUP(tblPointScore[[#This Row],[Name / Club]],tblMac_Div2B[[Name / Club]:[Points]],5,FALSE))</f>
        <v>0</v>
      </c>
      <c r="O278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78" s="23">
        <f>IF(ISNA(VLOOKUP(tblPointScore[[#This Row],[Name / Club]],tblNow_Div1A[[Name / Club]:[Points]],5,FALSE)),0,VLOOKUP(tblPointScore[[#This Row],[Name / Club]],tblNow_Div1A[[Name / Club]:[Points]],5,FALSE))</f>
        <v>0</v>
      </c>
      <c r="Q278" s="23">
        <f>IF(ISNA(VLOOKUP(tblPointScore[[#This Row],[Name / Club]],tblNow_Div1B[[Name / Club]:[Points]],5,FALSE)),0,VLOOKUP(tblPointScore[[#This Row],[Name / Club]],tblNow_Div1B[[Name / Club]:[Points]],5,FALSE))</f>
        <v>0</v>
      </c>
      <c r="R278" s="23">
        <f>IF(ISNA(VLOOKUP(tblPointScore[[#This Row],[Name / Club]],tblNow_Div2A[[Name / Club]:[Points]],5,FALSE)),0,VLOOKUP(tblPointScore[[#This Row],[Name / Club]],tblNow_Div2A[[Name / Club]:[Points]],5,FALSE))</f>
        <v>0</v>
      </c>
      <c r="S278" s="23">
        <f>IF(ISNA(VLOOKUP(tblPointScore[[#This Row],[Name / Club]],tblNow_Div2B[[Name / Club]:[Points]],5,FALSE)),0,VLOOKUP(tblPointScore[[#This Row],[Name / Club]],tblNow_Div2B[[Name / Club]:[Points]],5,FALSE))</f>
        <v>0</v>
      </c>
      <c r="T278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78" s="23">
        <f>IF(ISNA(VLOOKUP(tblPointScore[[#This Row],[Name / Club]],tblSthn_Div1[[Name / Club]:[Points]],5,FALSE)),0,VLOOKUP(tblPointScore[[#This Row],[Name / Club]],tblSthn_Div1[[Name / Club]:[Points]],5,FALSE))</f>
        <v>0</v>
      </c>
      <c r="V278" s="23">
        <f>IF(ISNA(VLOOKUP(tblPointScore[[#This Row],[Name / Club]],tblSthn_Div2[[Name / Club]:[Points]],5,FALSE)),0,VLOOKUP(tblPointScore[[#This Row],[Name / Club]],tblSthn_Div2[[Name / Club]:[Points]],5,FALSE))</f>
        <v>0</v>
      </c>
      <c r="W278" s="23">
        <f>IF(ISNA(VLOOKUP(tblPointScore[[#This Row],[Name / Club]],tblSthn_Div1[Name / Club],1,FALSE)),IF(ISNA(VLOOKUP(tblPointScore[[#This Row],[Name / Club]],tblSthn_Div2[Name / Club],1,FALSE)),0,3),3)</f>
        <v>0</v>
      </c>
      <c r="X278" s="23">
        <f>SUM(tblPointScore[[#This Row],[Glbn Div 1]:[Sth H Pts]])</f>
        <v>0</v>
      </c>
      <c r="Y278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78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78" s="44" t="str">
        <f>IF(AND(tblPointScore[[#This Row],[Div 1 Pts]]&gt;0,tblPointScore[[#This Row],[Div 2 Pts]]&gt;0),"Y","N")</f>
        <v>N</v>
      </c>
      <c r="AB278" s="45" t="str">
        <f>IF(AND(tblPointScore[[#This Row],[Mac Div 1 A]]&gt;0,tblPointScore[[#This Row],[Mac Div 1 B]]&gt;0),"Y","N")</f>
        <v>N</v>
      </c>
      <c r="AC278" s="45" t="str">
        <f>IF(AND(tblPointScore[[#This Row],[Mac Div 2 A]]&gt;0,tblPointScore[[#This Row],[Mac Div 2 B]]&gt;0),"Y","N")</f>
        <v>N</v>
      </c>
      <c r="AD278" s="45" t="str">
        <f>IF(AND(tblPointScore[[#This Row],[Now Div 1 A]]&gt;0,tblPointScore[[#This Row],[Now Div 1 B]]&gt;0),"Y","N")</f>
        <v>N</v>
      </c>
      <c r="AE278" s="45" t="str">
        <f>IF(AND(tblPointScore[[#This Row],[Now Div 2 A]]&gt;0,tblPointScore[[#This Row],[Now Div 2 B]]&gt;0),"Y","N")</f>
        <v>N</v>
      </c>
      <c r="AF278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79" spans="1:32" hidden="1">
      <c r="A279" s="1">
        <f ca="1">CELL("row", A278)-1</f>
        <v>277</v>
      </c>
      <c r="B279" s="7" t="s">
        <v>170</v>
      </c>
      <c r="C279" s="7" t="s">
        <v>685</v>
      </c>
      <c r="D279" s="4" t="str">
        <f>CONCATENATE(tblPointScore[[#This Row],[Name]]," - ",tblPointScore[[#This Row],[Club]])</f>
        <v>Faulkner Carl - ICC</v>
      </c>
      <c r="E279" s="1">
        <f>IF(ISNA(VLOOKUP(tblPointScore[[#This Row],[Name / Club]],tblGlbn_Div1[[Name / Club]:[Points]],5,FALSE)),0,VLOOKUP(tblPointScore[[#This Row],[Name / Club]],tblGlbn_Div1[[Name / Club]:[Points]],5,FALSE))</f>
        <v>0</v>
      </c>
      <c r="F279" s="1">
        <f>IF(ISNA(VLOOKUP(tblPointScore[[#This Row],[Name / Club]],tblGlbn_Div2[[Name / Club]:[Points]],5,FALSE)),0,VLOOKUP(tblPointScore[[#This Row],[Name / Club]],tblGlbn_Div2[[Name / Club]:[Points]],5,FALSE))</f>
        <v>0</v>
      </c>
      <c r="G279" s="1">
        <f>IF(ISNA(VLOOKUP(tblPointScore[[#This Row],[Name / Club]],tblGlbn_Div1[Name / Club],1,FALSE)),IF(ISNA(VLOOKUP(tblPointScore[[#This Row],[Name / Club]],tblGlbn_Div2[Name / Club],1,FALSE)),0,3),3)</f>
        <v>0</v>
      </c>
      <c r="H279" s="1">
        <f>IF(ISNA(VLOOKUP(tblPointScore[[#This Row],[Name / Club]],tblIll_Div1[[Name / Club]:[Points]],5,FALSE)),0,VLOOKUP(tblPointScore[[#This Row],[Name / Club]],tblIll_Div1[[Name / Club]:[Points]],5,FALSE))</f>
        <v>0</v>
      </c>
      <c r="I279" s="1">
        <f>IF(ISNA(VLOOKUP(tblPointScore[[#This Row],[Name / Club]],tblIll_Div2[[Name / Club]:[Points]],5,FALSE)),0,VLOOKUP(tblPointScore[[#This Row],[Name / Club]],tblIll_Div2[[Name / Club]:[Points]],5,FALSE))</f>
        <v>0</v>
      </c>
      <c r="J279" s="1">
        <f>IF(ISNA(VLOOKUP(tblPointScore[[#This Row],[Name / Club]],tblIll_Div1[Name / Club],1,FALSE)),IF(ISNA(VLOOKUP(tblPointScore[[#This Row],[Name / Club]],tblIll_Div2[Name / Club],1,FALSE)),0,3),3)</f>
        <v>0</v>
      </c>
      <c r="K279" s="1">
        <f>IF(ISNA(VLOOKUP(tblPointScore[[#This Row],[Name / Club]],tblMac_Div1A[[Name / Club]:[Points]],5,FALSE)),0,VLOOKUP(tblPointScore[[#This Row],[Name / Club]],tblMac_Div1A[[Name / Club]:[Points]],5,FALSE))</f>
        <v>0</v>
      </c>
      <c r="L279" s="1">
        <f>IF(ISNA(VLOOKUP(tblPointScore[[#This Row],[Name / Club]],tblMac_Div1B[[Name / Club]:[Points]],5,FALSE)),0,VLOOKUP(tblPointScore[[#This Row],[Name / Club]],tblMac_Div1B[[Name / Club]:[Points]],5,FALSE))</f>
        <v>0</v>
      </c>
      <c r="M279" s="1">
        <f>IF(ISNA(VLOOKUP(tblPointScore[[#This Row],[Name / Club]],tblMac_Div2A[[Name / Club]:[Points]],5,FALSE)),0,VLOOKUP(tblPointScore[[#This Row],[Name / Club]],tblMac_Div2A[[Name / Club]:[Points]],5,FALSE))</f>
        <v>0</v>
      </c>
      <c r="N279" s="1">
        <f>IF(ISNA(VLOOKUP(tblPointScore[[#This Row],[Name / Club]],tblMac_Div2B[[Name / Club]:[Points]],5,FALSE)),0,VLOOKUP(tblPointScore[[#This Row],[Name / Club]],tblMac_Div2B[[Name / Club]:[Points]],5,FALSE))</f>
        <v>0</v>
      </c>
      <c r="O27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79" s="1">
        <f>IF(ISNA(VLOOKUP(tblPointScore[[#This Row],[Name / Club]],tblNow_Div1A[[Name / Club]:[Points]],5,FALSE)),0,VLOOKUP(tblPointScore[[#This Row],[Name / Club]],tblNow_Div1A[[Name / Club]:[Points]],5,FALSE))</f>
        <v>0</v>
      </c>
      <c r="Q279" s="1">
        <f>IF(ISNA(VLOOKUP(tblPointScore[[#This Row],[Name / Club]],tblNow_Div1B[[Name / Club]:[Points]],5,FALSE)),0,VLOOKUP(tblPointScore[[#This Row],[Name / Club]],tblNow_Div1B[[Name / Club]:[Points]],5,FALSE))</f>
        <v>0</v>
      </c>
      <c r="R279" s="1">
        <f>IF(ISNA(VLOOKUP(tblPointScore[[#This Row],[Name / Club]],tblNow_Div2A[[Name / Club]:[Points]],5,FALSE)),0,VLOOKUP(tblPointScore[[#This Row],[Name / Club]],tblNow_Div2A[[Name / Club]:[Points]],5,FALSE))</f>
        <v>0</v>
      </c>
      <c r="S279" s="1">
        <f>IF(ISNA(VLOOKUP(tblPointScore[[#This Row],[Name / Club]],tblNow_Div2B[[Name / Club]:[Points]],5,FALSE)),0,VLOOKUP(tblPointScore[[#This Row],[Name / Club]],tblNow_Div2B[[Name / Club]:[Points]],5,FALSE))</f>
        <v>0</v>
      </c>
      <c r="T27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79" s="1">
        <f>IF(ISNA(VLOOKUP(tblPointScore[[#This Row],[Name / Club]],tblSthn_Div1[[Name / Club]:[Points]],5,FALSE)),0,VLOOKUP(tblPointScore[[#This Row],[Name / Club]],tblSthn_Div1[[Name / Club]:[Points]],5,FALSE))</f>
        <v>0</v>
      </c>
      <c r="V279" s="1">
        <f>IF(ISNA(VLOOKUP(tblPointScore[[#This Row],[Name / Club]],tblSthn_Div2[[Name / Club]:[Points]],5,FALSE)),0,VLOOKUP(tblPointScore[[#This Row],[Name / Club]],tblSthn_Div2[[Name / Club]:[Points]],5,FALSE))</f>
        <v>0</v>
      </c>
      <c r="W279" s="1">
        <f>IF(ISNA(VLOOKUP(tblPointScore[[#This Row],[Name / Club]],tblSthn_Div1[Name / Club],1,FALSE)),IF(ISNA(VLOOKUP(tblPointScore[[#This Row],[Name / Club]],tblSthn_Div2[Name / Club],1,FALSE)),0,3),3)</f>
        <v>0</v>
      </c>
      <c r="X279" s="1">
        <f>SUM(tblPointScore[[#This Row],[Glbn Div 1]:[Sth H Pts]])</f>
        <v>0</v>
      </c>
      <c r="Y27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7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79" s="38" t="str">
        <f>IF(AND(tblPointScore[[#This Row],[Div 1 Pts]]&gt;0,tblPointScore[[#This Row],[Div 2 Pts]]&gt;0),"Y","N")</f>
        <v>N</v>
      </c>
      <c r="AB279" s="35" t="str">
        <f>IF(AND(tblPointScore[[#This Row],[Mac Div 1 A]]&gt;0,tblPointScore[[#This Row],[Mac Div 1 B]]&gt;0),"Y","N")</f>
        <v>N</v>
      </c>
      <c r="AC279" s="35" t="str">
        <f>IF(AND(tblPointScore[[#This Row],[Mac Div 2 A]]&gt;0,tblPointScore[[#This Row],[Mac Div 2 B]]&gt;0),"Y","N")</f>
        <v>N</v>
      </c>
      <c r="AD279" s="35" t="str">
        <f>IF(AND(tblPointScore[[#This Row],[Now Div 1 A]]&gt;0,tblPointScore[[#This Row],[Now Div 1 B]]&gt;0),"Y","N")</f>
        <v>N</v>
      </c>
      <c r="AE279" s="35" t="str">
        <f>IF(AND(tblPointScore[[#This Row],[Now Div 2 A]]&gt;0,tblPointScore[[#This Row],[Now Div 2 B]]&gt;0),"Y","N")</f>
        <v>N</v>
      </c>
      <c r="AF27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80" spans="1:32" hidden="1">
      <c r="A280" s="1">
        <f ca="1">CELL("row", A279)-1</f>
        <v>278</v>
      </c>
      <c r="B280" s="7" t="s">
        <v>443</v>
      </c>
      <c r="C280" s="7" t="s">
        <v>683</v>
      </c>
      <c r="D280" s="4" t="str">
        <f>CONCATENATE(tblPointScore[[#This Row],[Name]]," - ",tblPointScore[[#This Row],[Club]])</f>
        <v>Feeney Mark - SHCC</v>
      </c>
      <c r="E280" s="1">
        <f>IF(ISNA(VLOOKUP(tblPointScore[[#This Row],[Name / Club]],tblGlbn_Div1[[Name / Club]:[Points]],5,FALSE)),0,VLOOKUP(tblPointScore[[#This Row],[Name / Club]],tblGlbn_Div1[[Name / Club]:[Points]],5,FALSE))</f>
        <v>0</v>
      </c>
      <c r="F280" s="9">
        <f>IF(ISNA(VLOOKUP(tblPointScore[[#This Row],[Name / Club]],tblGlbn_Div2[[Name / Club]:[Points]],5,FALSE)),0,VLOOKUP(tblPointScore[[#This Row],[Name / Club]],tblGlbn_Div2[[Name / Club]:[Points]],5,FALSE))</f>
        <v>0</v>
      </c>
      <c r="G280" s="9">
        <f>IF(ISNA(VLOOKUP(tblPointScore[[#This Row],[Name / Club]],tblGlbn_Div1[Name / Club],1,FALSE)),IF(ISNA(VLOOKUP(tblPointScore[[#This Row],[Name / Club]],tblGlbn_Div2[Name / Club],1,FALSE)),0,3),3)</f>
        <v>0</v>
      </c>
      <c r="H280" s="1">
        <f>IF(ISNA(VLOOKUP(tblPointScore[[#This Row],[Name / Club]],tblIll_Div1[[Name / Club]:[Points]],5,FALSE)),0,VLOOKUP(tblPointScore[[#This Row],[Name / Club]],tblIll_Div1[[Name / Club]:[Points]],5,FALSE))</f>
        <v>0</v>
      </c>
      <c r="I280" s="1">
        <f>IF(ISNA(VLOOKUP(tblPointScore[[#This Row],[Name / Club]],tblIll_Div2[[Name / Club]:[Points]],5,FALSE)),0,VLOOKUP(tblPointScore[[#This Row],[Name / Club]],tblIll_Div2[[Name / Club]:[Points]],5,FALSE))</f>
        <v>0</v>
      </c>
      <c r="J280" s="1">
        <f>IF(ISNA(VLOOKUP(tblPointScore[[#This Row],[Name / Club]],tblIll_Div1[Name / Club],1,FALSE)),IF(ISNA(VLOOKUP(tblPointScore[[#This Row],[Name / Club]],tblIll_Div2[Name / Club],1,FALSE)),0,3),3)</f>
        <v>0</v>
      </c>
      <c r="K280" s="1">
        <f>IF(ISNA(VLOOKUP(tblPointScore[[#This Row],[Name / Club]],tblMac_Div1A[[Name / Club]:[Points]],5,FALSE)),0,VLOOKUP(tblPointScore[[#This Row],[Name / Club]],tblMac_Div1A[[Name / Club]:[Points]],5,FALSE))</f>
        <v>0</v>
      </c>
      <c r="L280" s="1">
        <f>IF(ISNA(VLOOKUP(tblPointScore[[#This Row],[Name / Club]],tblMac_Div1B[[Name / Club]:[Points]],5,FALSE)),0,VLOOKUP(tblPointScore[[#This Row],[Name / Club]],tblMac_Div1B[[Name / Club]:[Points]],5,FALSE))</f>
        <v>0</v>
      </c>
      <c r="M280" s="1">
        <f>IF(ISNA(VLOOKUP(tblPointScore[[#This Row],[Name / Club]],tblMac_Div2A[[Name / Club]:[Points]],5,FALSE)),0,VLOOKUP(tblPointScore[[#This Row],[Name / Club]],tblMac_Div2A[[Name / Club]:[Points]],5,FALSE))</f>
        <v>0</v>
      </c>
      <c r="N280" s="1">
        <f>IF(ISNA(VLOOKUP(tblPointScore[[#This Row],[Name / Club]],tblMac_Div2B[[Name / Club]:[Points]],5,FALSE)),0,VLOOKUP(tblPointScore[[#This Row],[Name / Club]],tblMac_Div2B[[Name / Club]:[Points]],5,FALSE))</f>
        <v>0</v>
      </c>
      <c r="O28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80" s="1">
        <f>IF(ISNA(VLOOKUP(tblPointScore[[#This Row],[Name / Club]],tblNow_Div1A[[Name / Club]:[Points]],5,FALSE)),0,VLOOKUP(tblPointScore[[#This Row],[Name / Club]],tblNow_Div1A[[Name / Club]:[Points]],5,FALSE))</f>
        <v>0</v>
      </c>
      <c r="Q280" s="1">
        <f>IF(ISNA(VLOOKUP(tblPointScore[[#This Row],[Name / Club]],tblNow_Div1B[[Name / Club]:[Points]],5,FALSE)),0,VLOOKUP(tblPointScore[[#This Row],[Name / Club]],tblNow_Div1B[[Name / Club]:[Points]],5,FALSE))</f>
        <v>0</v>
      </c>
      <c r="R280" s="1">
        <f>IF(ISNA(VLOOKUP(tblPointScore[[#This Row],[Name / Club]],tblNow_Div2A[[Name / Club]:[Points]],5,FALSE)),0,VLOOKUP(tblPointScore[[#This Row],[Name / Club]],tblNow_Div2A[[Name / Club]:[Points]],5,FALSE))</f>
        <v>0</v>
      </c>
      <c r="S280" s="1">
        <f>IF(ISNA(VLOOKUP(tblPointScore[[#This Row],[Name / Club]],tblNow_Div2B[[Name / Club]:[Points]],5,FALSE)),0,VLOOKUP(tblPointScore[[#This Row],[Name / Club]],tblNow_Div2B[[Name / Club]:[Points]],5,FALSE))</f>
        <v>0</v>
      </c>
      <c r="T28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80" s="1">
        <f>IF(ISNA(VLOOKUP(tblPointScore[[#This Row],[Name / Club]],tblSthn_Div1[[Name / Club]:[Points]],5,FALSE)),0,VLOOKUP(tblPointScore[[#This Row],[Name / Club]],tblSthn_Div1[[Name / Club]:[Points]],5,FALSE))</f>
        <v>0</v>
      </c>
      <c r="V280" s="1">
        <f>IF(ISNA(VLOOKUP(tblPointScore[[#This Row],[Name / Club]],tblSthn_Div2[[Name / Club]:[Points]],5,FALSE)),0,VLOOKUP(tblPointScore[[#This Row],[Name / Club]],tblSthn_Div2[[Name / Club]:[Points]],5,FALSE))</f>
        <v>0</v>
      </c>
      <c r="W280" s="1">
        <f>IF(ISNA(VLOOKUP(tblPointScore[[#This Row],[Name / Club]],tblSthn_Div1[Name / Club],1,FALSE)),IF(ISNA(VLOOKUP(tblPointScore[[#This Row],[Name / Club]],tblSthn_Div2[Name / Club],1,FALSE)),0,3),3)</f>
        <v>0</v>
      </c>
      <c r="X280" s="9">
        <f>SUM(tblPointScore[[#This Row],[Glbn Div 1]:[Sth H Pts]])</f>
        <v>0</v>
      </c>
      <c r="Y28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8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80" s="38" t="str">
        <f>IF(AND(tblPointScore[[#This Row],[Div 1 Pts]]&gt;0,tblPointScore[[#This Row],[Div 2 Pts]]&gt;0),"Y","N")</f>
        <v>N</v>
      </c>
      <c r="AB280" s="35" t="str">
        <f>IF(AND(tblPointScore[[#This Row],[Mac Div 1 A]]&gt;0,tblPointScore[[#This Row],[Mac Div 1 B]]&gt;0),"Y","N")</f>
        <v>N</v>
      </c>
      <c r="AC280" s="35" t="str">
        <f>IF(AND(tblPointScore[[#This Row],[Mac Div 2 A]]&gt;0,tblPointScore[[#This Row],[Mac Div 2 B]]&gt;0),"Y","N")</f>
        <v>N</v>
      </c>
      <c r="AD280" s="35" t="str">
        <f>IF(AND(tblPointScore[[#This Row],[Now Div 1 A]]&gt;0,tblPointScore[[#This Row],[Now Div 1 B]]&gt;0),"Y","N")</f>
        <v>N</v>
      </c>
      <c r="AE280" s="35" t="str">
        <f>IF(AND(tblPointScore[[#This Row],[Now Div 2 A]]&gt;0,tblPointScore[[#This Row],[Now Div 2 B]]&gt;0),"Y","N")</f>
        <v>N</v>
      </c>
      <c r="AF28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81" spans="1:32" hidden="1">
      <c r="A281" s="1">
        <f ca="1">CELL("row", A280)-1</f>
        <v>279</v>
      </c>
      <c r="B281" s="7" t="s">
        <v>444</v>
      </c>
      <c r="C281" s="7" t="s">
        <v>684</v>
      </c>
      <c r="D281" s="4" t="str">
        <f>CONCATENATE(tblPointScore[[#This Row],[Name]]," - ",tblPointScore[[#This Row],[Club]])</f>
        <v>Fenech Joe - NVC</v>
      </c>
      <c r="E281" s="1">
        <f>IF(ISNA(VLOOKUP(tblPointScore[[#This Row],[Name / Club]],tblGlbn_Div1[[Name / Club]:[Points]],5,FALSE)),0,VLOOKUP(tblPointScore[[#This Row],[Name / Club]],tblGlbn_Div1[[Name / Club]:[Points]],5,FALSE))</f>
        <v>0</v>
      </c>
      <c r="F281" s="9">
        <f>IF(ISNA(VLOOKUP(tblPointScore[[#This Row],[Name / Club]],tblGlbn_Div2[[Name / Club]:[Points]],5,FALSE)),0,VLOOKUP(tblPointScore[[#This Row],[Name / Club]],tblGlbn_Div2[[Name / Club]:[Points]],5,FALSE))</f>
        <v>0</v>
      </c>
      <c r="G281" s="9">
        <f>IF(ISNA(VLOOKUP(tblPointScore[[#This Row],[Name / Club]],tblGlbn_Div1[Name / Club],1,FALSE)),IF(ISNA(VLOOKUP(tblPointScore[[#This Row],[Name / Club]],tblGlbn_Div2[Name / Club],1,FALSE)),0,3),3)</f>
        <v>0</v>
      </c>
      <c r="H281" s="1">
        <f>IF(ISNA(VLOOKUP(tblPointScore[[#This Row],[Name / Club]],tblIll_Div1[[Name / Club]:[Points]],5,FALSE)),0,VLOOKUP(tblPointScore[[#This Row],[Name / Club]],tblIll_Div1[[Name / Club]:[Points]],5,FALSE))</f>
        <v>0</v>
      </c>
      <c r="I281" s="1">
        <f>IF(ISNA(VLOOKUP(tblPointScore[[#This Row],[Name / Club]],tblIll_Div2[[Name / Club]:[Points]],5,FALSE)),0,VLOOKUP(tblPointScore[[#This Row],[Name / Club]],tblIll_Div2[[Name / Club]:[Points]],5,FALSE))</f>
        <v>0</v>
      </c>
      <c r="J281" s="1">
        <f>IF(ISNA(VLOOKUP(tblPointScore[[#This Row],[Name / Club]],tblIll_Div1[Name / Club],1,FALSE)),IF(ISNA(VLOOKUP(tblPointScore[[#This Row],[Name / Club]],tblIll_Div2[Name / Club],1,FALSE)),0,3),3)</f>
        <v>0</v>
      </c>
      <c r="K281" s="1">
        <f>IF(ISNA(VLOOKUP(tblPointScore[[#This Row],[Name / Club]],tblMac_Div1A[[Name / Club]:[Points]],5,FALSE)),0,VLOOKUP(tblPointScore[[#This Row],[Name / Club]],tblMac_Div1A[[Name / Club]:[Points]],5,FALSE))</f>
        <v>0</v>
      </c>
      <c r="L281" s="1">
        <f>IF(ISNA(VLOOKUP(tblPointScore[[#This Row],[Name / Club]],tblMac_Div1B[[Name / Club]:[Points]],5,FALSE)),0,VLOOKUP(tblPointScore[[#This Row],[Name / Club]],tblMac_Div1B[[Name / Club]:[Points]],5,FALSE))</f>
        <v>0</v>
      </c>
      <c r="M281" s="1">
        <f>IF(ISNA(VLOOKUP(tblPointScore[[#This Row],[Name / Club]],tblMac_Div2A[[Name / Club]:[Points]],5,FALSE)),0,VLOOKUP(tblPointScore[[#This Row],[Name / Club]],tblMac_Div2A[[Name / Club]:[Points]],5,FALSE))</f>
        <v>0</v>
      </c>
      <c r="N281" s="1">
        <f>IF(ISNA(VLOOKUP(tblPointScore[[#This Row],[Name / Club]],tblMac_Div2B[[Name / Club]:[Points]],5,FALSE)),0,VLOOKUP(tblPointScore[[#This Row],[Name / Club]],tblMac_Div2B[[Name / Club]:[Points]],5,FALSE))</f>
        <v>0</v>
      </c>
      <c r="O28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81" s="1">
        <f>IF(ISNA(VLOOKUP(tblPointScore[[#This Row],[Name / Club]],tblNow_Div1A[[Name / Club]:[Points]],5,FALSE)),0,VLOOKUP(tblPointScore[[#This Row],[Name / Club]],tblNow_Div1A[[Name / Club]:[Points]],5,FALSE))</f>
        <v>0</v>
      </c>
      <c r="Q281" s="1">
        <f>IF(ISNA(VLOOKUP(tblPointScore[[#This Row],[Name / Club]],tblNow_Div1B[[Name / Club]:[Points]],5,FALSE)),0,VLOOKUP(tblPointScore[[#This Row],[Name / Club]],tblNow_Div1B[[Name / Club]:[Points]],5,FALSE))</f>
        <v>0</v>
      </c>
      <c r="R281" s="1">
        <f>IF(ISNA(VLOOKUP(tblPointScore[[#This Row],[Name / Club]],tblNow_Div2A[[Name / Club]:[Points]],5,FALSE)),0,VLOOKUP(tblPointScore[[#This Row],[Name / Club]],tblNow_Div2A[[Name / Club]:[Points]],5,FALSE))</f>
        <v>0</v>
      </c>
      <c r="S281" s="1">
        <f>IF(ISNA(VLOOKUP(tblPointScore[[#This Row],[Name / Club]],tblNow_Div2B[[Name / Club]:[Points]],5,FALSE)),0,VLOOKUP(tblPointScore[[#This Row],[Name / Club]],tblNow_Div2B[[Name / Club]:[Points]],5,FALSE))</f>
        <v>0</v>
      </c>
      <c r="T28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81" s="1">
        <f>IF(ISNA(VLOOKUP(tblPointScore[[#This Row],[Name / Club]],tblSthn_Div1[[Name / Club]:[Points]],5,FALSE)),0,VLOOKUP(tblPointScore[[#This Row],[Name / Club]],tblSthn_Div1[[Name / Club]:[Points]],5,FALSE))</f>
        <v>0</v>
      </c>
      <c r="V281" s="1">
        <f>IF(ISNA(VLOOKUP(tblPointScore[[#This Row],[Name / Club]],tblSthn_Div2[[Name / Club]:[Points]],5,FALSE)),0,VLOOKUP(tblPointScore[[#This Row],[Name / Club]],tblSthn_Div2[[Name / Club]:[Points]],5,FALSE))</f>
        <v>0</v>
      </c>
      <c r="W281" s="1">
        <f>IF(ISNA(VLOOKUP(tblPointScore[[#This Row],[Name / Club]],tblSthn_Div1[Name / Club],1,FALSE)),IF(ISNA(VLOOKUP(tblPointScore[[#This Row],[Name / Club]],tblSthn_Div2[Name / Club],1,FALSE)),0,3),3)</f>
        <v>0</v>
      </c>
      <c r="X281" s="9">
        <f>SUM(tblPointScore[[#This Row],[Glbn Div 1]:[Sth H Pts]])</f>
        <v>0</v>
      </c>
      <c r="Y28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8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81" s="38" t="str">
        <f>IF(AND(tblPointScore[[#This Row],[Div 1 Pts]]&gt;0,tblPointScore[[#This Row],[Div 2 Pts]]&gt;0),"Y","N")</f>
        <v>N</v>
      </c>
      <c r="AB281" s="35" t="str">
        <f>IF(AND(tblPointScore[[#This Row],[Mac Div 1 A]]&gt;0,tblPointScore[[#This Row],[Mac Div 1 B]]&gt;0),"Y","N")</f>
        <v>N</v>
      </c>
      <c r="AC281" s="35" t="str">
        <f>IF(AND(tblPointScore[[#This Row],[Mac Div 2 A]]&gt;0,tblPointScore[[#This Row],[Mac Div 2 B]]&gt;0),"Y","N")</f>
        <v>N</v>
      </c>
      <c r="AD281" s="35" t="str">
        <f>IF(AND(tblPointScore[[#This Row],[Now Div 1 A]]&gt;0,tblPointScore[[#This Row],[Now Div 1 B]]&gt;0),"Y","N")</f>
        <v>N</v>
      </c>
      <c r="AE281" s="35" t="str">
        <f>IF(AND(tblPointScore[[#This Row],[Now Div 2 A]]&gt;0,tblPointScore[[#This Row],[Now Div 2 B]]&gt;0),"Y","N")</f>
        <v>N</v>
      </c>
      <c r="AF28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82" spans="1:32" hidden="1">
      <c r="A282" s="1">
        <f ca="1">CELL("row", A281)-1</f>
        <v>280</v>
      </c>
      <c r="B282" s="7" t="s">
        <v>445</v>
      </c>
      <c r="C282" s="7" t="s">
        <v>684</v>
      </c>
      <c r="D282" s="4" t="str">
        <f>CONCATENATE(tblPointScore[[#This Row],[Name]]," - ",tblPointScore[[#This Row],[Club]])</f>
        <v>Fenner Mark - NVC</v>
      </c>
      <c r="E282" s="1">
        <f>IF(ISNA(VLOOKUP(tblPointScore[[#This Row],[Name / Club]],tblGlbn_Div1[[Name / Club]:[Points]],5,FALSE)),0,VLOOKUP(tblPointScore[[#This Row],[Name / Club]],tblGlbn_Div1[[Name / Club]:[Points]],5,FALSE))</f>
        <v>0</v>
      </c>
      <c r="F282" s="9">
        <f>IF(ISNA(VLOOKUP(tblPointScore[[#This Row],[Name / Club]],tblGlbn_Div2[[Name / Club]:[Points]],5,FALSE)),0,VLOOKUP(tblPointScore[[#This Row],[Name / Club]],tblGlbn_Div2[[Name / Club]:[Points]],5,FALSE))</f>
        <v>0</v>
      </c>
      <c r="G282" s="9">
        <f>IF(ISNA(VLOOKUP(tblPointScore[[#This Row],[Name / Club]],tblGlbn_Div1[Name / Club],1,FALSE)),IF(ISNA(VLOOKUP(tblPointScore[[#This Row],[Name / Club]],tblGlbn_Div2[Name / Club],1,FALSE)),0,3),3)</f>
        <v>0</v>
      </c>
      <c r="H282" s="1">
        <f>IF(ISNA(VLOOKUP(tblPointScore[[#This Row],[Name / Club]],tblIll_Div1[[Name / Club]:[Points]],5,FALSE)),0,VLOOKUP(tblPointScore[[#This Row],[Name / Club]],tblIll_Div1[[Name / Club]:[Points]],5,FALSE))</f>
        <v>0</v>
      </c>
      <c r="I282" s="1">
        <f>IF(ISNA(VLOOKUP(tblPointScore[[#This Row],[Name / Club]],tblIll_Div2[[Name / Club]:[Points]],5,FALSE)),0,VLOOKUP(tblPointScore[[#This Row],[Name / Club]],tblIll_Div2[[Name / Club]:[Points]],5,FALSE))</f>
        <v>0</v>
      </c>
      <c r="J282" s="1">
        <f>IF(ISNA(VLOOKUP(tblPointScore[[#This Row],[Name / Club]],tblIll_Div1[Name / Club],1,FALSE)),IF(ISNA(VLOOKUP(tblPointScore[[#This Row],[Name / Club]],tblIll_Div2[Name / Club],1,FALSE)),0,3),3)</f>
        <v>0</v>
      </c>
      <c r="K282" s="1">
        <f>IF(ISNA(VLOOKUP(tblPointScore[[#This Row],[Name / Club]],tblMac_Div1A[[Name / Club]:[Points]],5,FALSE)),0,VLOOKUP(tblPointScore[[#This Row],[Name / Club]],tblMac_Div1A[[Name / Club]:[Points]],5,FALSE))</f>
        <v>0</v>
      </c>
      <c r="L282" s="1">
        <f>IF(ISNA(VLOOKUP(tblPointScore[[#This Row],[Name / Club]],tblMac_Div1B[[Name / Club]:[Points]],5,FALSE)),0,VLOOKUP(tblPointScore[[#This Row],[Name / Club]],tblMac_Div1B[[Name / Club]:[Points]],5,FALSE))</f>
        <v>0</v>
      </c>
      <c r="M282" s="1">
        <f>IF(ISNA(VLOOKUP(tblPointScore[[#This Row],[Name / Club]],tblMac_Div2A[[Name / Club]:[Points]],5,FALSE)),0,VLOOKUP(tblPointScore[[#This Row],[Name / Club]],tblMac_Div2A[[Name / Club]:[Points]],5,FALSE))</f>
        <v>0</v>
      </c>
      <c r="N282" s="1">
        <f>IF(ISNA(VLOOKUP(tblPointScore[[#This Row],[Name / Club]],tblMac_Div2B[[Name / Club]:[Points]],5,FALSE)),0,VLOOKUP(tblPointScore[[#This Row],[Name / Club]],tblMac_Div2B[[Name / Club]:[Points]],5,FALSE))</f>
        <v>0</v>
      </c>
      <c r="O28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82" s="1">
        <f>IF(ISNA(VLOOKUP(tblPointScore[[#This Row],[Name / Club]],tblNow_Div1A[[Name / Club]:[Points]],5,FALSE)),0,VLOOKUP(tblPointScore[[#This Row],[Name / Club]],tblNow_Div1A[[Name / Club]:[Points]],5,FALSE))</f>
        <v>0</v>
      </c>
      <c r="Q282" s="1">
        <f>IF(ISNA(VLOOKUP(tblPointScore[[#This Row],[Name / Club]],tblNow_Div1B[[Name / Club]:[Points]],5,FALSE)),0,VLOOKUP(tblPointScore[[#This Row],[Name / Club]],tblNow_Div1B[[Name / Club]:[Points]],5,FALSE))</f>
        <v>0</v>
      </c>
      <c r="R282" s="1">
        <f>IF(ISNA(VLOOKUP(tblPointScore[[#This Row],[Name / Club]],tblNow_Div2A[[Name / Club]:[Points]],5,FALSE)),0,VLOOKUP(tblPointScore[[#This Row],[Name / Club]],tblNow_Div2A[[Name / Club]:[Points]],5,FALSE))</f>
        <v>0</v>
      </c>
      <c r="S282" s="1">
        <f>IF(ISNA(VLOOKUP(tblPointScore[[#This Row],[Name / Club]],tblNow_Div2B[[Name / Club]:[Points]],5,FALSE)),0,VLOOKUP(tblPointScore[[#This Row],[Name / Club]],tblNow_Div2B[[Name / Club]:[Points]],5,FALSE))</f>
        <v>0</v>
      </c>
      <c r="T28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82" s="1">
        <f>IF(ISNA(VLOOKUP(tblPointScore[[#This Row],[Name / Club]],tblSthn_Div1[[Name / Club]:[Points]],5,FALSE)),0,VLOOKUP(tblPointScore[[#This Row],[Name / Club]],tblSthn_Div1[[Name / Club]:[Points]],5,FALSE))</f>
        <v>0</v>
      </c>
      <c r="V282" s="1">
        <f>IF(ISNA(VLOOKUP(tblPointScore[[#This Row],[Name / Club]],tblSthn_Div2[[Name / Club]:[Points]],5,FALSE)),0,VLOOKUP(tblPointScore[[#This Row],[Name / Club]],tblSthn_Div2[[Name / Club]:[Points]],5,FALSE))</f>
        <v>0</v>
      </c>
      <c r="W282" s="1">
        <f>IF(ISNA(VLOOKUP(tblPointScore[[#This Row],[Name / Club]],tblSthn_Div1[Name / Club],1,FALSE)),IF(ISNA(VLOOKUP(tblPointScore[[#This Row],[Name / Club]],tblSthn_Div2[Name / Club],1,FALSE)),0,3),3)</f>
        <v>0</v>
      </c>
      <c r="X282" s="9">
        <f>SUM(tblPointScore[[#This Row],[Glbn Div 1]:[Sth H Pts]])</f>
        <v>0</v>
      </c>
      <c r="Y28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8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82" s="38" t="str">
        <f>IF(AND(tblPointScore[[#This Row],[Div 1 Pts]]&gt;0,tblPointScore[[#This Row],[Div 2 Pts]]&gt;0),"Y","N")</f>
        <v>N</v>
      </c>
      <c r="AB282" s="35" t="str">
        <f>IF(AND(tblPointScore[[#This Row],[Mac Div 1 A]]&gt;0,tblPointScore[[#This Row],[Mac Div 1 B]]&gt;0),"Y","N")</f>
        <v>N</v>
      </c>
      <c r="AC282" s="35" t="str">
        <f>IF(AND(tblPointScore[[#This Row],[Mac Div 2 A]]&gt;0,tblPointScore[[#This Row],[Mac Div 2 B]]&gt;0),"Y","N")</f>
        <v>N</v>
      </c>
      <c r="AD282" s="35" t="str">
        <f>IF(AND(tblPointScore[[#This Row],[Now Div 1 A]]&gt;0,tblPointScore[[#This Row],[Now Div 1 B]]&gt;0),"Y","N")</f>
        <v>N</v>
      </c>
      <c r="AE282" s="35" t="str">
        <f>IF(AND(tblPointScore[[#This Row],[Now Div 2 A]]&gt;0,tblPointScore[[#This Row],[Now Div 2 B]]&gt;0),"Y","N")</f>
        <v>N</v>
      </c>
      <c r="AF28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83" spans="1:32" hidden="1">
      <c r="A283" s="1">
        <f ca="1">CELL("row", A282)-1</f>
        <v>281</v>
      </c>
      <c r="B283" s="7" t="s">
        <v>446</v>
      </c>
      <c r="C283" s="7" t="s">
        <v>688</v>
      </c>
      <c r="D283" s="4" t="str">
        <f>CONCATENATE(tblPointScore[[#This Row],[Name]]," - ",tblPointScore[[#This Row],[Club]])</f>
        <v>Ferris Adam - ECC</v>
      </c>
      <c r="E283" s="1">
        <f>IF(ISNA(VLOOKUP(tblPointScore[[#This Row],[Name / Club]],tblGlbn_Div1[[Name / Club]:[Points]],5,FALSE)),0,VLOOKUP(tblPointScore[[#This Row],[Name / Club]],tblGlbn_Div1[[Name / Club]:[Points]],5,FALSE))</f>
        <v>0</v>
      </c>
      <c r="F283" s="9">
        <f>IF(ISNA(VLOOKUP(tblPointScore[[#This Row],[Name / Club]],tblGlbn_Div2[[Name / Club]:[Points]],5,FALSE)),0,VLOOKUP(tblPointScore[[#This Row],[Name / Club]],tblGlbn_Div2[[Name / Club]:[Points]],5,FALSE))</f>
        <v>0</v>
      </c>
      <c r="G283" s="9">
        <f>IF(ISNA(VLOOKUP(tblPointScore[[#This Row],[Name / Club]],tblGlbn_Div1[Name / Club],1,FALSE)),IF(ISNA(VLOOKUP(tblPointScore[[#This Row],[Name / Club]],tblGlbn_Div2[Name / Club],1,FALSE)),0,3),3)</f>
        <v>0</v>
      </c>
      <c r="H283" s="1">
        <f>IF(ISNA(VLOOKUP(tblPointScore[[#This Row],[Name / Club]],tblIll_Div1[[Name / Club]:[Points]],5,FALSE)),0,VLOOKUP(tblPointScore[[#This Row],[Name / Club]],tblIll_Div1[[Name / Club]:[Points]],5,FALSE))</f>
        <v>0</v>
      </c>
      <c r="I283" s="1">
        <f>IF(ISNA(VLOOKUP(tblPointScore[[#This Row],[Name / Club]],tblIll_Div2[[Name / Club]:[Points]],5,FALSE)),0,VLOOKUP(tblPointScore[[#This Row],[Name / Club]],tblIll_Div2[[Name / Club]:[Points]],5,FALSE))</f>
        <v>0</v>
      </c>
      <c r="J283" s="1">
        <f>IF(ISNA(VLOOKUP(tblPointScore[[#This Row],[Name / Club]],tblIll_Div1[Name / Club],1,FALSE)),IF(ISNA(VLOOKUP(tblPointScore[[#This Row],[Name / Club]],tblIll_Div2[Name / Club],1,FALSE)),0,3),3)</f>
        <v>0</v>
      </c>
      <c r="K283" s="1">
        <f>IF(ISNA(VLOOKUP(tblPointScore[[#This Row],[Name / Club]],tblMac_Div1A[[Name / Club]:[Points]],5,FALSE)),0,VLOOKUP(tblPointScore[[#This Row],[Name / Club]],tblMac_Div1A[[Name / Club]:[Points]],5,FALSE))</f>
        <v>0</v>
      </c>
      <c r="L283" s="1">
        <f>IF(ISNA(VLOOKUP(tblPointScore[[#This Row],[Name / Club]],tblMac_Div1B[[Name / Club]:[Points]],5,FALSE)),0,VLOOKUP(tblPointScore[[#This Row],[Name / Club]],tblMac_Div1B[[Name / Club]:[Points]],5,FALSE))</f>
        <v>0</v>
      </c>
      <c r="M283" s="1">
        <f>IF(ISNA(VLOOKUP(tblPointScore[[#This Row],[Name / Club]],tblMac_Div2A[[Name / Club]:[Points]],5,FALSE)),0,VLOOKUP(tblPointScore[[#This Row],[Name / Club]],tblMac_Div2A[[Name / Club]:[Points]],5,FALSE))</f>
        <v>0</v>
      </c>
      <c r="N283" s="1">
        <f>IF(ISNA(VLOOKUP(tblPointScore[[#This Row],[Name / Club]],tblMac_Div2B[[Name / Club]:[Points]],5,FALSE)),0,VLOOKUP(tblPointScore[[#This Row],[Name / Club]],tblMac_Div2B[[Name / Club]:[Points]],5,FALSE))</f>
        <v>0</v>
      </c>
      <c r="O28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83" s="1">
        <f>IF(ISNA(VLOOKUP(tblPointScore[[#This Row],[Name / Club]],tblNow_Div1A[[Name / Club]:[Points]],5,FALSE)),0,VLOOKUP(tblPointScore[[#This Row],[Name / Club]],tblNow_Div1A[[Name / Club]:[Points]],5,FALSE))</f>
        <v>0</v>
      </c>
      <c r="Q283" s="1">
        <f>IF(ISNA(VLOOKUP(tblPointScore[[#This Row],[Name / Club]],tblNow_Div1B[[Name / Club]:[Points]],5,FALSE)),0,VLOOKUP(tblPointScore[[#This Row],[Name / Club]],tblNow_Div1B[[Name / Club]:[Points]],5,FALSE))</f>
        <v>0</v>
      </c>
      <c r="R283" s="1">
        <f>IF(ISNA(VLOOKUP(tblPointScore[[#This Row],[Name / Club]],tblNow_Div2A[[Name / Club]:[Points]],5,FALSE)),0,VLOOKUP(tblPointScore[[#This Row],[Name / Club]],tblNow_Div2A[[Name / Club]:[Points]],5,FALSE))</f>
        <v>0</v>
      </c>
      <c r="S283" s="1">
        <f>IF(ISNA(VLOOKUP(tblPointScore[[#This Row],[Name / Club]],tblNow_Div2B[[Name / Club]:[Points]],5,FALSE)),0,VLOOKUP(tblPointScore[[#This Row],[Name / Club]],tblNow_Div2B[[Name / Club]:[Points]],5,FALSE))</f>
        <v>0</v>
      </c>
      <c r="T28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83" s="1">
        <f>IF(ISNA(VLOOKUP(tblPointScore[[#This Row],[Name / Club]],tblSthn_Div1[[Name / Club]:[Points]],5,FALSE)),0,VLOOKUP(tblPointScore[[#This Row],[Name / Club]],tblSthn_Div1[[Name / Club]:[Points]],5,FALSE))</f>
        <v>0</v>
      </c>
      <c r="V283" s="1">
        <f>IF(ISNA(VLOOKUP(tblPointScore[[#This Row],[Name / Club]],tblSthn_Div2[[Name / Club]:[Points]],5,FALSE)),0,VLOOKUP(tblPointScore[[#This Row],[Name / Club]],tblSthn_Div2[[Name / Club]:[Points]],5,FALSE))</f>
        <v>0</v>
      </c>
      <c r="W283" s="1">
        <f>IF(ISNA(VLOOKUP(tblPointScore[[#This Row],[Name / Club]],tblSthn_Div1[Name / Club],1,FALSE)),IF(ISNA(VLOOKUP(tblPointScore[[#This Row],[Name / Club]],tblSthn_Div2[Name / Club],1,FALSE)),0,3),3)</f>
        <v>0</v>
      </c>
      <c r="X283" s="9">
        <f>SUM(tblPointScore[[#This Row],[Glbn Div 1]:[Sth H Pts]])</f>
        <v>0</v>
      </c>
      <c r="Y28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8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83" s="38" t="str">
        <f>IF(AND(tblPointScore[[#This Row],[Div 1 Pts]]&gt;0,tblPointScore[[#This Row],[Div 2 Pts]]&gt;0),"Y","N")</f>
        <v>N</v>
      </c>
      <c r="AB283" s="35" t="str">
        <f>IF(AND(tblPointScore[[#This Row],[Mac Div 1 A]]&gt;0,tblPointScore[[#This Row],[Mac Div 1 B]]&gt;0),"Y","N")</f>
        <v>N</v>
      </c>
      <c r="AC283" s="35" t="str">
        <f>IF(AND(tblPointScore[[#This Row],[Mac Div 2 A]]&gt;0,tblPointScore[[#This Row],[Mac Div 2 B]]&gt;0),"Y","N")</f>
        <v>N</v>
      </c>
      <c r="AD283" s="35" t="str">
        <f>IF(AND(tblPointScore[[#This Row],[Now Div 1 A]]&gt;0,tblPointScore[[#This Row],[Now Div 1 B]]&gt;0),"Y","N")</f>
        <v>N</v>
      </c>
      <c r="AE283" s="35" t="str">
        <f>IF(AND(tblPointScore[[#This Row],[Now Div 2 A]]&gt;0,tblPointScore[[#This Row],[Now Div 2 B]]&gt;0),"Y","N")</f>
        <v>N</v>
      </c>
      <c r="AF28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84" spans="1:32" hidden="1">
      <c r="A284" s="1">
        <f ca="1">CELL("row", A283)-1</f>
        <v>282</v>
      </c>
      <c r="B284" s="7" t="s">
        <v>447</v>
      </c>
      <c r="C284" s="7" t="s">
        <v>682</v>
      </c>
      <c r="D284" s="4" t="str">
        <f>CONCATENATE(tblPointScore[[#This Row],[Name]]," - ",tblPointScore[[#This Row],[Club]])</f>
        <v>Ferry Matt - CCC</v>
      </c>
      <c r="E284" s="1">
        <f>IF(ISNA(VLOOKUP(tblPointScore[[#This Row],[Name / Club]],tblGlbn_Div1[[Name / Club]:[Points]],5,FALSE)),0,VLOOKUP(tblPointScore[[#This Row],[Name / Club]],tblGlbn_Div1[[Name / Club]:[Points]],5,FALSE))</f>
        <v>0</v>
      </c>
      <c r="F284" s="9">
        <f>IF(ISNA(VLOOKUP(tblPointScore[[#This Row],[Name / Club]],tblGlbn_Div2[[Name / Club]:[Points]],5,FALSE)),0,VLOOKUP(tblPointScore[[#This Row],[Name / Club]],tblGlbn_Div2[[Name / Club]:[Points]],5,FALSE))</f>
        <v>0</v>
      </c>
      <c r="G284" s="9">
        <f>IF(ISNA(VLOOKUP(tblPointScore[[#This Row],[Name / Club]],tblGlbn_Div1[Name / Club],1,FALSE)),IF(ISNA(VLOOKUP(tblPointScore[[#This Row],[Name / Club]],tblGlbn_Div2[Name / Club],1,FALSE)),0,3),3)</f>
        <v>0</v>
      </c>
      <c r="H284" s="1">
        <f>IF(ISNA(VLOOKUP(tblPointScore[[#This Row],[Name / Club]],tblIll_Div1[[Name / Club]:[Points]],5,FALSE)),0,VLOOKUP(tblPointScore[[#This Row],[Name / Club]],tblIll_Div1[[Name / Club]:[Points]],5,FALSE))</f>
        <v>0</v>
      </c>
      <c r="I284" s="1">
        <f>IF(ISNA(VLOOKUP(tblPointScore[[#This Row],[Name / Club]],tblIll_Div2[[Name / Club]:[Points]],5,FALSE)),0,VLOOKUP(tblPointScore[[#This Row],[Name / Club]],tblIll_Div2[[Name / Club]:[Points]],5,FALSE))</f>
        <v>0</v>
      </c>
      <c r="J284" s="1">
        <f>IF(ISNA(VLOOKUP(tblPointScore[[#This Row],[Name / Club]],tblIll_Div1[Name / Club],1,FALSE)),IF(ISNA(VLOOKUP(tblPointScore[[#This Row],[Name / Club]],tblIll_Div2[Name / Club],1,FALSE)),0,3),3)</f>
        <v>0</v>
      </c>
      <c r="K284" s="1">
        <f>IF(ISNA(VLOOKUP(tblPointScore[[#This Row],[Name / Club]],tblMac_Div1A[[Name / Club]:[Points]],5,FALSE)),0,VLOOKUP(tblPointScore[[#This Row],[Name / Club]],tblMac_Div1A[[Name / Club]:[Points]],5,FALSE))</f>
        <v>0</v>
      </c>
      <c r="L284" s="1">
        <f>IF(ISNA(VLOOKUP(tblPointScore[[#This Row],[Name / Club]],tblMac_Div1B[[Name / Club]:[Points]],5,FALSE)),0,VLOOKUP(tblPointScore[[#This Row],[Name / Club]],tblMac_Div1B[[Name / Club]:[Points]],5,FALSE))</f>
        <v>0</v>
      </c>
      <c r="M284" s="1">
        <f>IF(ISNA(VLOOKUP(tblPointScore[[#This Row],[Name / Club]],tblMac_Div2A[[Name / Club]:[Points]],5,FALSE)),0,VLOOKUP(tblPointScore[[#This Row],[Name / Club]],tblMac_Div2A[[Name / Club]:[Points]],5,FALSE))</f>
        <v>0</v>
      </c>
      <c r="N284" s="1">
        <f>IF(ISNA(VLOOKUP(tblPointScore[[#This Row],[Name / Club]],tblMac_Div2B[[Name / Club]:[Points]],5,FALSE)),0,VLOOKUP(tblPointScore[[#This Row],[Name / Club]],tblMac_Div2B[[Name / Club]:[Points]],5,FALSE))</f>
        <v>0</v>
      </c>
      <c r="O28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84" s="1">
        <f>IF(ISNA(VLOOKUP(tblPointScore[[#This Row],[Name / Club]],tblNow_Div1A[[Name / Club]:[Points]],5,FALSE)),0,VLOOKUP(tblPointScore[[#This Row],[Name / Club]],tblNow_Div1A[[Name / Club]:[Points]],5,FALSE))</f>
        <v>0</v>
      </c>
      <c r="Q284" s="1">
        <f>IF(ISNA(VLOOKUP(tblPointScore[[#This Row],[Name / Club]],tblNow_Div1B[[Name / Club]:[Points]],5,FALSE)),0,VLOOKUP(tblPointScore[[#This Row],[Name / Club]],tblNow_Div1B[[Name / Club]:[Points]],5,FALSE))</f>
        <v>0</v>
      </c>
      <c r="R284" s="1">
        <f>IF(ISNA(VLOOKUP(tblPointScore[[#This Row],[Name / Club]],tblNow_Div2A[[Name / Club]:[Points]],5,FALSE)),0,VLOOKUP(tblPointScore[[#This Row],[Name / Club]],tblNow_Div2A[[Name / Club]:[Points]],5,FALSE))</f>
        <v>0</v>
      </c>
      <c r="S284" s="1">
        <f>IF(ISNA(VLOOKUP(tblPointScore[[#This Row],[Name / Club]],tblNow_Div2B[[Name / Club]:[Points]],5,FALSE)),0,VLOOKUP(tblPointScore[[#This Row],[Name / Club]],tblNow_Div2B[[Name / Club]:[Points]],5,FALSE))</f>
        <v>0</v>
      </c>
      <c r="T28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84" s="1">
        <f>IF(ISNA(VLOOKUP(tblPointScore[[#This Row],[Name / Club]],tblSthn_Div1[[Name / Club]:[Points]],5,FALSE)),0,VLOOKUP(tblPointScore[[#This Row],[Name / Club]],tblSthn_Div1[[Name / Club]:[Points]],5,FALSE))</f>
        <v>0</v>
      </c>
      <c r="V284" s="1">
        <f>IF(ISNA(VLOOKUP(tblPointScore[[#This Row],[Name / Club]],tblSthn_Div2[[Name / Club]:[Points]],5,FALSE)),0,VLOOKUP(tblPointScore[[#This Row],[Name / Club]],tblSthn_Div2[[Name / Club]:[Points]],5,FALSE))</f>
        <v>0</v>
      </c>
      <c r="W284" s="1">
        <f>IF(ISNA(VLOOKUP(tblPointScore[[#This Row],[Name / Club]],tblSthn_Div1[Name / Club],1,FALSE)),IF(ISNA(VLOOKUP(tblPointScore[[#This Row],[Name / Club]],tblSthn_Div2[Name / Club],1,FALSE)),0,3),3)</f>
        <v>0</v>
      </c>
      <c r="X284" s="9">
        <f>SUM(tblPointScore[[#This Row],[Glbn Div 1]:[Sth H Pts]])</f>
        <v>0</v>
      </c>
      <c r="Y28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8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84" s="38" t="str">
        <f>IF(AND(tblPointScore[[#This Row],[Div 1 Pts]]&gt;0,tblPointScore[[#This Row],[Div 2 Pts]]&gt;0),"Y","N")</f>
        <v>N</v>
      </c>
      <c r="AB284" s="35" t="str">
        <f>IF(AND(tblPointScore[[#This Row],[Mac Div 1 A]]&gt;0,tblPointScore[[#This Row],[Mac Div 1 B]]&gt;0),"Y","N")</f>
        <v>N</v>
      </c>
      <c r="AC284" s="35" t="str">
        <f>IF(AND(tblPointScore[[#This Row],[Mac Div 2 A]]&gt;0,tblPointScore[[#This Row],[Mac Div 2 B]]&gt;0),"Y","N")</f>
        <v>N</v>
      </c>
      <c r="AD284" s="35" t="str">
        <f>IF(AND(tblPointScore[[#This Row],[Now Div 1 A]]&gt;0,tblPointScore[[#This Row],[Now Div 1 B]]&gt;0),"Y","N")</f>
        <v>N</v>
      </c>
      <c r="AE284" s="35" t="str">
        <f>IF(AND(tblPointScore[[#This Row],[Now Div 2 A]]&gt;0,tblPointScore[[#This Row],[Now Div 2 B]]&gt;0),"Y","N")</f>
        <v>N</v>
      </c>
      <c r="AF28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85" spans="1:32" hidden="1">
      <c r="A285" s="1">
        <f ca="1">CELL("row", A284)-1</f>
        <v>283</v>
      </c>
      <c r="B285" s="7" t="s">
        <v>171</v>
      </c>
      <c r="C285" s="7" t="s">
        <v>682</v>
      </c>
      <c r="D285" s="4" t="str">
        <f>CONCATENATE(tblPointScore[[#This Row],[Name]]," - ",tblPointScore[[#This Row],[Club]])</f>
        <v>Fisher Kevin - CCC</v>
      </c>
      <c r="E285" s="1">
        <f>IF(ISNA(VLOOKUP(tblPointScore[[#This Row],[Name / Club]],tblGlbn_Div1[[Name / Club]:[Points]],5,FALSE)),0,VLOOKUP(tblPointScore[[#This Row],[Name / Club]],tblGlbn_Div1[[Name / Club]:[Points]],5,FALSE))</f>
        <v>0</v>
      </c>
      <c r="F285" s="1">
        <f>IF(ISNA(VLOOKUP(tblPointScore[[#This Row],[Name / Club]],tblGlbn_Div2[[Name / Club]:[Points]],5,FALSE)),0,VLOOKUP(tblPointScore[[#This Row],[Name / Club]],tblGlbn_Div2[[Name / Club]:[Points]],5,FALSE))</f>
        <v>0</v>
      </c>
      <c r="G285" s="1">
        <f>IF(ISNA(VLOOKUP(tblPointScore[[#This Row],[Name / Club]],tblGlbn_Div1[Name / Club],1,FALSE)),IF(ISNA(VLOOKUP(tblPointScore[[#This Row],[Name / Club]],tblGlbn_Div2[Name / Club],1,FALSE)),0,3),3)</f>
        <v>0</v>
      </c>
      <c r="H285" s="1">
        <f>IF(ISNA(VLOOKUP(tblPointScore[[#This Row],[Name / Club]],tblIll_Div1[[Name / Club]:[Points]],5,FALSE)),0,VLOOKUP(tblPointScore[[#This Row],[Name / Club]],tblIll_Div1[[Name / Club]:[Points]],5,FALSE))</f>
        <v>0</v>
      </c>
      <c r="I285" s="1">
        <f>IF(ISNA(VLOOKUP(tblPointScore[[#This Row],[Name / Club]],tblIll_Div2[[Name / Club]:[Points]],5,FALSE)),0,VLOOKUP(tblPointScore[[#This Row],[Name / Club]],tblIll_Div2[[Name / Club]:[Points]],5,FALSE))</f>
        <v>0</v>
      </c>
      <c r="J285" s="1">
        <f>IF(ISNA(VLOOKUP(tblPointScore[[#This Row],[Name / Club]],tblIll_Div1[Name / Club],1,FALSE)),IF(ISNA(VLOOKUP(tblPointScore[[#This Row],[Name / Club]],tblIll_Div2[Name / Club],1,FALSE)),0,3),3)</f>
        <v>0</v>
      </c>
      <c r="K285" s="1">
        <f>IF(ISNA(VLOOKUP(tblPointScore[[#This Row],[Name / Club]],tblMac_Div1A[[Name / Club]:[Points]],5,FALSE)),0,VLOOKUP(tblPointScore[[#This Row],[Name / Club]],tblMac_Div1A[[Name / Club]:[Points]],5,FALSE))</f>
        <v>0</v>
      </c>
      <c r="L285" s="1">
        <f>IF(ISNA(VLOOKUP(tblPointScore[[#This Row],[Name / Club]],tblMac_Div1B[[Name / Club]:[Points]],5,FALSE)),0,VLOOKUP(tblPointScore[[#This Row],[Name / Club]],tblMac_Div1B[[Name / Club]:[Points]],5,FALSE))</f>
        <v>0</v>
      </c>
      <c r="M285" s="1">
        <f>IF(ISNA(VLOOKUP(tblPointScore[[#This Row],[Name / Club]],tblMac_Div2A[[Name / Club]:[Points]],5,FALSE)),0,VLOOKUP(tblPointScore[[#This Row],[Name / Club]],tblMac_Div2A[[Name / Club]:[Points]],5,FALSE))</f>
        <v>0</v>
      </c>
      <c r="N285" s="1">
        <f>IF(ISNA(VLOOKUP(tblPointScore[[#This Row],[Name / Club]],tblMac_Div2B[[Name / Club]:[Points]],5,FALSE)),0,VLOOKUP(tblPointScore[[#This Row],[Name / Club]],tblMac_Div2B[[Name / Club]:[Points]],5,FALSE))</f>
        <v>0</v>
      </c>
      <c r="O28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85" s="1">
        <f>IF(ISNA(VLOOKUP(tblPointScore[[#This Row],[Name / Club]],tblNow_Div1A[[Name / Club]:[Points]],5,FALSE)),0,VLOOKUP(tblPointScore[[#This Row],[Name / Club]],tblNow_Div1A[[Name / Club]:[Points]],5,FALSE))</f>
        <v>0</v>
      </c>
      <c r="Q285" s="1">
        <f>IF(ISNA(VLOOKUP(tblPointScore[[#This Row],[Name / Club]],tblNow_Div1B[[Name / Club]:[Points]],5,FALSE)),0,VLOOKUP(tblPointScore[[#This Row],[Name / Club]],tblNow_Div1B[[Name / Club]:[Points]],5,FALSE))</f>
        <v>0</v>
      </c>
      <c r="R285" s="1">
        <f>IF(ISNA(VLOOKUP(tblPointScore[[#This Row],[Name / Club]],tblNow_Div2A[[Name / Club]:[Points]],5,FALSE)),0,VLOOKUP(tblPointScore[[#This Row],[Name / Club]],tblNow_Div2A[[Name / Club]:[Points]],5,FALSE))</f>
        <v>0</v>
      </c>
      <c r="S285" s="1">
        <f>IF(ISNA(VLOOKUP(tblPointScore[[#This Row],[Name / Club]],tblNow_Div2B[[Name / Club]:[Points]],5,FALSE)),0,VLOOKUP(tblPointScore[[#This Row],[Name / Club]],tblNow_Div2B[[Name / Club]:[Points]],5,FALSE))</f>
        <v>0</v>
      </c>
      <c r="T28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85" s="1">
        <f>IF(ISNA(VLOOKUP(tblPointScore[[#This Row],[Name / Club]],tblSthn_Div1[[Name / Club]:[Points]],5,FALSE)),0,VLOOKUP(tblPointScore[[#This Row],[Name / Club]],tblSthn_Div1[[Name / Club]:[Points]],5,FALSE))</f>
        <v>0</v>
      </c>
      <c r="V285" s="1">
        <f>IF(ISNA(VLOOKUP(tblPointScore[[#This Row],[Name / Club]],tblSthn_Div2[[Name / Club]:[Points]],5,FALSE)),0,VLOOKUP(tblPointScore[[#This Row],[Name / Club]],tblSthn_Div2[[Name / Club]:[Points]],5,FALSE))</f>
        <v>0</v>
      </c>
      <c r="W285" s="1">
        <f>IF(ISNA(VLOOKUP(tblPointScore[[#This Row],[Name / Club]],tblSthn_Div1[Name / Club],1,FALSE)),IF(ISNA(VLOOKUP(tblPointScore[[#This Row],[Name / Club]],tblSthn_Div2[Name / Club],1,FALSE)),0,3),3)</f>
        <v>0</v>
      </c>
      <c r="X285" s="1">
        <f>SUM(tblPointScore[[#This Row],[Glbn Div 1]:[Sth H Pts]])</f>
        <v>0</v>
      </c>
      <c r="Y28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8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85" s="38" t="str">
        <f>IF(AND(tblPointScore[[#This Row],[Div 1 Pts]]&gt;0,tblPointScore[[#This Row],[Div 2 Pts]]&gt;0),"Y","N")</f>
        <v>N</v>
      </c>
      <c r="AB285" s="35" t="str">
        <f>IF(AND(tblPointScore[[#This Row],[Mac Div 1 A]]&gt;0,tblPointScore[[#This Row],[Mac Div 1 B]]&gt;0),"Y","N")</f>
        <v>N</v>
      </c>
      <c r="AC285" s="35" t="str">
        <f>IF(AND(tblPointScore[[#This Row],[Mac Div 2 A]]&gt;0,tblPointScore[[#This Row],[Mac Div 2 B]]&gt;0),"Y","N")</f>
        <v>N</v>
      </c>
      <c r="AD285" s="35" t="str">
        <f>IF(AND(tblPointScore[[#This Row],[Now Div 1 A]]&gt;0,tblPointScore[[#This Row],[Now Div 1 B]]&gt;0),"Y","N")</f>
        <v>N</v>
      </c>
      <c r="AE285" s="35" t="str">
        <f>IF(AND(tblPointScore[[#This Row],[Now Div 2 A]]&gt;0,tblPointScore[[#This Row],[Now Div 2 B]]&gt;0),"Y","N")</f>
        <v>N</v>
      </c>
      <c r="AF28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86" spans="1:32" hidden="1">
      <c r="A286" s="1">
        <f ca="1">CELL("row", A285)-1</f>
        <v>284</v>
      </c>
      <c r="B286" s="7" t="s">
        <v>172</v>
      </c>
      <c r="C286" s="7" t="s">
        <v>685</v>
      </c>
      <c r="D286" s="4" t="str">
        <f>CONCATENATE(tblPointScore[[#This Row],[Name]]," - ",tblPointScore[[#This Row],[Club]])</f>
        <v>Fitzgerald Dennis - ICC</v>
      </c>
      <c r="E286" s="1">
        <f>IF(ISNA(VLOOKUP(tblPointScore[[#This Row],[Name / Club]],tblGlbn_Div1[[Name / Club]:[Points]],5,FALSE)),0,VLOOKUP(tblPointScore[[#This Row],[Name / Club]],tblGlbn_Div1[[Name / Club]:[Points]],5,FALSE))</f>
        <v>0</v>
      </c>
      <c r="F286" s="1">
        <f>IF(ISNA(VLOOKUP(tblPointScore[[#This Row],[Name / Club]],tblGlbn_Div2[[Name / Club]:[Points]],5,FALSE)),0,VLOOKUP(tblPointScore[[#This Row],[Name / Club]],tblGlbn_Div2[[Name / Club]:[Points]],5,FALSE))</f>
        <v>0</v>
      </c>
      <c r="G286" s="1">
        <f>IF(ISNA(VLOOKUP(tblPointScore[[#This Row],[Name / Club]],tblGlbn_Div1[Name / Club],1,FALSE)),IF(ISNA(VLOOKUP(tblPointScore[[#This Row],[Name / Club]],tblGlbn_Div2[Name / Club],1,FALSE)),0,3),3)</f>
        <v>0</v>
      </c>
      <c r="H286" s="1">
        <f>IF(ISNA(VLOOKUP(tblPointScore[[#This Row],[Name / Club]],tblIll_Div1[[Name / Club]:[Points]],5,FALSE)),0,VLOOKUP(tblPointScore[[#This Row],[Name / Club]],tblIll_Div1[[Name / Club]:[Points]],5,FALSE))</f>
        <v>0</v>
      </c>
      <c r="I286" s="1">
        <f>IF(ISNA(VLOOKUP(tblPointScore[[#This Row],[Name / Club]],tblIll_Div2[[Name / Club]:[Points]],5,FALSE)),0,VLOOKUP(tblPointScore[[#This Row],[Name / Club]],tblIll_Div2[[Name / Club]:[Points]],5,FALSE))</f>
        <v>0</v>
      </c>
      <c r="J286" s="1">
        <f>IF(ISNA(VLOOKUP(tblPointScore[[#This Row],[Name / Club]],tblIll_Div1[Name / Club],1,FALSE)),IF(ISNA(VLOOKUP(tblPointScore[[#This Row],[Name / Club]],tblIll_Div2[Name / Club],1,FALSE)),0,3),3)</f>
        <v>0</v>
      </c>
      <c r="K286" s="1">
        <f>IF(ISNA(VLOOKUP(tblPointScore[[#This Row],[Name / Club]],tblMac_Div1A[[Name / Club]:[Points]],5,FALSE)),0,VLOOKUP(tblPointScore[[#This Row],[Name / Club]],tblMac_Div1A[[Name / Club]:[Points]],5,FALSE))</f>
        <v>0</v>
      </c>
      <c r="L286" s="1">
        <f>IF(ISNA(VLOOKUP(tblPointScore[[#This Row],[Name / Club]],tblMac_Div1B[[Name / Club]:[Points]],5,FALSE)),0,VLOOKUP(tblPointScore[[#This Row],[Name / Club]],tblMac_Div1B[[Name / Club]:[Points]],5,FALSE))</f>
        <v>0</v>
      </c>
      <c r="M286" s="1">
        <f>IF(ISNA(VLOOKUP(tblPointScore[[#This Row],[Name / Club]],tblMac_Div2A[[Name / Club]:[Points]],5,FALSE)),0,VLOOKUP(tblPointScore[[#This Row],[Name / Club]],tblMac_Div2A[[Name / Club]:[Points]],5,FALSE))</f>
        <v>0</v>
      </c>
      <c r="N286" s="1">
        <f>IF(ISNA(VLOOKUP(tblPointScore[[#This Row],[Name / Club]],tblMac_Div2B[[Name / Club]:[Points]],5,FALSE)),0,VLOOKUP(tblPointScore[[#This Row],[Name / Club]],tblMac_Div2B[[Name / Club]:[Points]],5,FALSE))</f>
        <v>0</v>
      </c>
      <c r="O28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86" s="1">
        <f>IF(ISNA(VLOOKUP(tblPointScore[[#This Row],[Name / Club]],tblNow_Div1A[[Name / Club]:[Points]],5,FALSE)),0,VLOOKUP(tblPointScore[[#This Row],[Name / Club]],tblNow_Div1A[[Name / Club]:[Points]],5,FALSE))</f>
        <v>0</v>
      </c>
      <c r="Q286" s="1">
        <f>IF(ISNA(VLOOKUP(tblPointScore[[#This Row],[Name / Club]],tblNow_Div1B[[Name / Club]:[Points]],5,FALSE)),0,VLOOKUP(tblPointScore[[#This Row],[Name / Club]],tblNow_Div1B[[Name / Club]:[Points]],5,FALSE))</f>
        <v>0</v>
      </c>
      <c r="R286" s="1">
        <f>IF(ISNA(VLOOKUP(tblPointScore[[#This Row],[Name / Club]],tblNow_Div2A[[Name / Club]:[Points]],5,FALSE)),0,VLOOKUP(tblPointScore[[#This Row],[Name / Club]],tblNow_Div2A[[Name / Club]:[Points]],5,FALSE))</f>
        <v>0</v>
      </c>
      <c r="S286" s="1">
        <f>IF(ISNA(VLOOKUP(tblPointScore[[#This Row],[Name / Club]],tblNow_Div2B[[Name / Club]:[Points]],5,FALSE)),0,VLOOKUP(tblPointScore[[#This Row],[Name / Club]],tblNow_Div2B[[Name / Club]:[Points]],5,FALSE))</f>
        <v>0</v>
      </c>
      <c r="T28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86" s="1">
        <f>IF(ISNA(VLOOKUP(tblPointScore[[#This Row],[Name / Club]],tblSthn_Div1[[Name / Club]:[Points]],5,FALSE)),0,VLOOKUP(tblPointScore[[#This Row],[Name / Club]],tblSthn_Div1[[Name / Club]:[Points]],5,FALSE))</f>
        <v>0</v>
      </c>
      <c r="V286" s="1">
        <f>IF(ISNA(VLOOKUP(tblPointScore[[#This Row],[Name / Club]],tblSthn_Div2[[Name / Club]:[Points]],5,FALSE)),0,VLOOKUP(tblPointScore[[#This Row],[Name / Club]],tblSthn_Div2[[Name / Club]:[Points]],5,FALSE))</f>
        <v>0</v>
      </c>
      <c r="W286" s="1">
        <f>IF(ISNA(VLOOKUP(tblPointScore[[#This Row],[Name / Club]],tblSthn_Div1[Name / Club],1,FALSE)),IF(ISNA(VLOOKUP(tblPointScore[[#This Row],[Name / Club]],tblSthn_Div2[Name / Club],1,FALSE)),0,3),3)</f>
        <v>0</v>
      </c>
      <c r="X286" s="1">
        <f>SUM(tblPointScore[[#This Row],[Glbn Div 1]:[Sth H Pts]])</f>
        <v>0</v>
      </c>
      <c r="Y28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8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86" s="38" t="str">
        <f>IF(AND(tblPointScore[[#This Row],[Div 1 Pts]]&gt;0,tblPointScore[[#This Row],[Div 2 Pts]]&gt;0),"Y","N")</f>
        <v>N</v>
      </c>
      <c r="AB286" s="35" t="str">
        <f>IF(AND(tblPointScore[[#This Row],[Mac Div 1 A]]&gt;0,tblPointScore[[#This Row],[Mac Div 1 B]]&gt;0),"Y","N")</f>
        <v>N</v>
      </c>
      <c r="AC286" s="35" t="str">
        <f>IF(AND(tblPointScore[[#This Row],[Mac Div 2 A]]&gt;0,tblPointScore[[#This Row],[Mac Div 2 B]]&gt;0),"Y","N")</f>
        <v>N</v>
      </c>
      <c r="AD286" s="35" t="str">
        <f>IF(AND(tblPointScore[[#This Row],[Now Div 1 A]]&gt;0,tblPointScore[[#This Row],[Now Div 1 B]]&gt;0),"Y","N")</f>
        <v>N</v>
      </c>
      <c r="AE286" s="35" t="str">
        <f>IF(AND(tblPointScore[[#This Row],[Now Div 2 A]]&gt;0,tblPointScore[[#This Row],[Now Div 2 B]]&gt;0),"Y","N")</f>
        <v>N</v>
      </c>
      <c r="AF28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87" spans="1:32" hidden="1">
      <c r="A287" s="20">
        <f ca="1">CELL("row", A286)-1</f>
        <v>285</v>
      </c>
      <c r="B287" s="43" t="s">
        <v>630</v>
      </c>
      <c r="C287" s="43" t="s">
        <v>681</v>
      </c>
      <c r="D287" s="22" t="str">
        <f>CONCATENATE(tblPointScore[[#This Row],[Name]]," - ",tblPointScore[[#This Row],[Club]])</f>
        <v>Fitzsimmons John - GCC</v>
      </c>
      <c r="E287" s="23">
        <f>IF(ISNA(VLOOKUP(tblPointScore[[#This Row],[Name / Club]],tblGlbn_Div1[[Name / Club]:[Points]],5,FALSE)),0,VLOOKUP(tblPointScore[[#This Row],[Name / Club]],tblGlbn_Div1[[Name / Club]:[Points]],5,FALSE))</f>
        <v>0</v>
      </c>
      <c r="F287" s="23">
        <f>IF(ISNA(VLOOKUP(tblPointScore[[#This Row],[Name / Club]],tblGlbn_Div2[[Name / Club]:[Points]],5,FALSE)),0,VLOOKUP(tblPointScore[[#This Row],[Name / Club]],tblGlbn_Div2[[Name / Club]:[Points]],5,FALSE))</f>
        <v>0</v>
      </c>
      <c r="G287" s="23">
        <f>IF(ISNA(VLOOKUP(tblPointScore[[#This Row],[Name / Club]],tblGlbn_Div1[Name / Club],1,FALSE)),IF(ISNA(VLOOKUP(tblPointScore[[#This Row],[Name / Club]],tblGlbn_Div2[Name / Club],1,FALSE)),0,3),3)</f>
        <v>0</v>
      </c>
      <c r="H287" s="23">
        <f>IF(ISNA(VLOOKUP(tblPointScore[[#This Row],[Name / Club]],tblIll_Div1[[Name / Club]:[Points]],5,FALSE)),0,VLOOKUP(tblPointScore[[#This Row],[Name / Club]],tblIll_Div1[[Name / Club]:[Points]],5,FALSE))</f>
        <v>0</v>
      </c>
      <c r="I287" s="23">
        <f>IF(ISNA(VLOOKUP(tblPointScore[[#This Row],[Name / Club]],tblIll_Div2[[Name / Club]:[Points]],5,FALSE)),0,VLOOKUP(tblPointScore[[#This Row],[Name / Club]],tblIll_Div2[[Name / Club]:[Points]],5,FALSE))</f>
        <v>0</v>
      </c>
      <c r="J287" s="23">
        <f>IF(ISNA(VLOOKUP(tblPointScore[[#This Row],[Name / Club]],tblIll_Div1[Name / Club],1,FALSE)),IF(ISNA(VLOOKUP(tblPointScore[[#This Row],[Name / Club]],tblIll_Div2[Name / Club],1,FALSE)),0,3),3)</f>
        <v>0</v>
      </c>
      <c r="K287" s="23">
        <f>IF(ISNA(VLOOKUP(tblPointScore[[#This Row],[Name / Club]],tblMac_Div1A[[Name / Club]:[Points]],5,FALSE)),0,VLOOKUP(tblPointScore[[#This Row],[Name / Club]],tblMac_Div1A[[Name / Club]:[Points]],5,FALSE))</f>
        <v>0</v>
      </c>
      <c r="L287" s="23">
        <f>IF(ISNA(VLOOKUP(tblPointScore[[#This Row],[Name / Club]],tblMac_Div1B[[Name / Club]:[Points]],5,FALSE)),0,VLOOKUP(tblPointScore[[#This Row],[Name / Club]],tblMac_Div1B[[Name / Club]:[Points]],5,FALSE))</f>
        <v>0</v>
      </c>
      <c r="M287" s="23">
        <f>IF(ISNA(VLOOKUP(tblPointScore[[#This Row],[Name / Club]],tblMac_Div2A[[Name / Club]:[Points]],5,FALSE)),0,VLOOKUP(tblPointScore[[#This Row],[Name / Club]],tblMac_Div2A[[Name / Club]:[Points]],5,FALSE))</f>
        <v>0</v>
      </c>
      <c r="N287" s="23">
        <f>IF(ISNA(VLOOKUP(tblPointScore[[#This Row],[Name / Club]],tblMac_Div2B[[Name / Club]:[Points]],5,FALSE)),0,VLOOKUP(tblPointScore[[#This Row],[Name / Club]],tblMac_Div2B[[Name / Club]:[Points]],5,FALSE))</f>
        <v>0</v>
      </c>
      <c r="O287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87" s="23">
        <f>IF(ISNA(VLOOKUP(tblPointScore[[#This Row],[Name / Club]],tblNow_Div1A[[Name / Club]:[Points]],5,FALSE)),0,VLOOKUP(tblPointScore[[#This Row],[Name / Club]],tblNow_Div1A[[Name / Club]:[Points]],5,FALSE))</f>
        <v>0</v>
      </c>
      <c r="Q287" s="23">
        <f>IF(ISNA(VLOOKUP(tblPointScore[[#This Row],[Name / Club]],tblNow_Div1B[[Name / Club]:[Points]],5,FALSE)),0,VLOOKUP(tblPointScore[[#This Row],[Name / Club]],tblNow_Div1B[[Name / Club]:[Points]],5,FALSE))</f>
        <v>0</v>
      </c>
      <c r="R287" s="23">
        <f>IF(ISNA(VLOOKUP(tblPointScore[[#This Row],[Name / Club]],tblNow_Div2A[[Name / Club]:[Points]],5,FALSE)),0,VLOOKUP(tblPointScore[[#This Row],[Name / Club]],tblNow_Div2A[[Name / Club]:[Points]],5,FALSE))</f>
        <v>0</v>
      </c>
      <c r="S287" s="23">
        <f>IF(ISNA(VLOOKUP(tblPointScore[[#This Row],[Name / Club]],tblNow_Div2B[[Name / Club]:[Points]],5,FALSE)),0,VLOOKUP(tblPointScore[[#This Row],[Name / Club]],tblNow_Div2B[[Name / Club]:[Points]],5,FALSE))</f>
        <v>0</v>
      </c>
      <c r="T287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87" s="23">
        <f>IF(ISNA(VLOOKUP(tblPointScore[[#This Row],[Name / Club]],tblSthn_Div1[[Name / Club]:[Points]],5,FALSE)),0,VLOOKUP(tblPointScore[[#This Row],[Name / Club]],tblSthn_Div1[[Name / Club]:[Points]],5,FALSE))</f>
        <v>0</v>
      </c>
      <c r="V287" s="23">
        <f>IF(ISNA(VLOOKUP(tblPointScore[[#This Row],[Name / Club]],tblSthn_Div2[[Name / Club]:[Points]],5,FALSE)),0,VLOOKUP(tblPointScore[[#This Row],[Name / Club]],tblSthn_Div2[[Name / Club]:[Points]],5,FALSE))</f>
        <v>0</v>
      </c>
      <c r="W287" s="23">
        <f>IF(ISNA(VLOOKUP(tblPointScore[[#This Row],[Name / Club]],tblSthn_Div1[Name / Club],1,FALSE)),IF(ISNA(VLOOKUP(tblPointScore[[#This Row],[Name / Club]],tblSthn_Div2[Name / Club],1,FALSE)),0,3),3)</f>
        <v>0</v>
      </c>
      <c r="X287" s="23">
        <f>SUM(tblPointScore[[#This Row],[Glbn Div 1]:[Sth H Pts]])</f>
        <v>0</v>
      </c>
      <c r="Y287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87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87" s="44" t="str">
        <f>IF(AND(tblPointScore[[#This Row],[Div 1 Pts]]&gt;0,tblPointScore[[#This Row],[Div 2 Pts]]&gt;0),"Y","N")</f>
        <v>N</v>
      </c>
      <c r="AB287" s="45" t="str">
        <f>IF(AND(tblPointScore[[#This Row],[Mac Div 1 A]]&gt;0,tblPointScore[[#This Row],[Mac Div 1 B]]&gt;0),"Y","N")</f>
        <v>N</v>
      </c>
      <c r="AC287" s="45" t="str">
        <f>IF(AND(tblPointScore[[#This Row],[Mac Div 2 A]]&gt;0,tblPointScore[[#This Row],[Mac Div 2 B]]&gt;0),"Y","N")</f>
        <v>N</v>
      </c>
      <c r="AD287" s="45" t="str">
        <f>IF(AND(tblPointScore[[#This Row],[Now Div 1 A]]&gt;0,tblPointScore[[#This Row],[Now Div 1 B]]&gt;0),"Y","N")</f>
        <v>N</v>
      </c>
      <c r="AE287" s="45" t="str">
        <f>IF(AND(tblPointScore[[#This Row],[Now Div 2 A]]&gt;0,tblPointScore[[#This Row],[Now Div 2 B]]&gt;0),"Y","N")</f>
        <v>N</v>
      </c>
      <c r="AF287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88" spans="1:32" hidden="1">
      <c r="A288" s="1">
        <f ca="1">CELL("row", A287)-1</f>
        <v>286</v>
      </c>
      <c r="B288" s="7" t="s">
        <v>173</v>
      </c>
      <c r="C288" s="7" t="s">
        <v>681</v>
      </c>
      <c r="D288" s="4" t="str">
        <f>CONCATENATE(tblPointScore[[#This Row],[Name]]," - ",tblPointScore[[#This Row],[Club]])</f>
        <v>Fitzsimons John - GCC</v>
      </c>
      <c r="E288" s="1">
        <f>IF(ISNA(VLOOKUP(tblPointScore[[#This Row],[Name / Club]],tblGlbn_Div1[[Name / Club]:[Points]],5,FALSE)),0,VLOOKUP(tblPointScore[[#This Row],[Name / Club]],tblGlbn_Div1[[Name / Club]:[Points]],5,FALSE))</f>
        <v>0</v>
      </c>
      <c r="F288" s="1">
        <f>IF(ISNA(VLOOKUP(tblPointScore[[#This Row],[Name / Club]],tblGlbn_Div2[[Name / Club]:[Points]],5,FALSE)),0,VLOOKUP(tblPointScore[[#This Row],[Name / Club]],tblGlbn_Div2[[Name / Club]:[Points]],5,FALSE))</f>
        <v>0</v>
      </c>
      <c r="G288" s="1">
        <f>IF(ISNA(VLOOKUP(tblPointScore[[#This Row],[Name / Club]],tblGlbn_Div1[Name / Club],1,FALSE)),IF(ISNA(VLOOKUP(tblPointScore[[#This Row],[Name / Club]],tblGlbn_Div2[Name / Club],1,FALSE)),0,3),3)</f>
        <v>0</v>
      </c>
      <c r="H288" s="1">
        <f>IF(ISNA(VLOOKUP(tblPointScore[[#This Row],[Name / Club]],tblIll_Div1[[Name / Club]:[Points]],5,FALSE)),0,VLOOKUP(tblPointScore[[#This Row],[Name / Club]],tblIll_Div1[[Name / Club]:[Points]],5,FALSE))</f>
        <v>0</v>
      </c>
      <c r="I288" s="1">
        <f>IF(ISNA(VLOOKUP(tblPointScore[[#This Row],[Name / Club]],tblIll_Div2[[Name / Club]:[Points]],5,FALSE)),0,VLOOKUP(tblPointScore[[#This Row],[Name / Club]],tblIll_Div2[[Name / Club]:[Points]],5,FALSE))</f>
        <v>0</v>
      </c>
      <c r="J288" s="1">
        <f>IF(ISNA(VLOOKUP(tblPointScore[[#This Row],[Name / Club]],tblIll_Div1[Name / Club],1,FALSE)),IF(ISNA(VLOOKUP(tblPointScore[[#This Row],[Name / Club]],tblIll_Div2[Name / Club],1,FALSE)),0,3),3)</f>
        <v>0</v>
      </c>
      <c r="K288" s="1">
        <f>IF(ISNA(VLOOKUP(tblPointScore[[#This Row],[Name / Club]],tblMac_Div1A[[Name / Club]:[Points]],5,FALSE)),0,VLOOKUP(tblPointScore[[#This Row],[Name / Club]],tblMac_Div1A[[Name / Club]:[Points]],5,FALSE))</f>
        <v>0</v>
      </c>
      <c r="L288" s="1">
        <f>IF(ISNA(VLOOKUP(tblPointScore[[#This Row],[Name / Club]],tblMac_Div1B[[Name / Club]:[Points]],5,FALSE)),0,VLOOKUP(tblPointScore[[#This Row],[Name / Club]],tblMac_Div1B[[Name / Club]:[Points]],5,FALSE))</f>
        <v>0</v>
      </c>
      <c r="M288" s="1">
        <f>IF(ISNA(VLOOKUP(tblPointScore[[#This Row],[Name / Club]],tblMac_Div2A[[Name / Club]:[Points]],5,FALSE)),0,VLOOKUP(tblPointScore[[#This Row],[Name / Club]],tblMac_Div2A[[Name / Club]:[Points]],5,FALSE))</f>
        <v>0</v>
      </c>
      <c r="N288" s="1">
        <f>IF(ISNA(VLOOKUP(tblPointScore[[#This Row],[Name / Club]],tblMac_Div2B[[Name / Club]:[Points]],5,FALSE)),0,VLOOKUP(tblPointScore[[#This Row],[Name / Club]],tblMac_Div2B[[Name / Club]:[Points]],5,FALSE))</f>
        <v>0</v>
      </c>
      <c r="O28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88" s="1">
        <f>IF(ISNA(VLOOKUP(tblPointScore[[#This Row],[Name / Club]],tblNow_Div1A[[Name / Club]:[Points]],5,FALSE)),0,VLOOKUP(tblPointScore[[#This Row],[Name / Club]],tblNow_Div1A[[Name / Club]:[Points]],5,FALSE))</f>
        <v>0</v>
      </c>
      <c r="Q288" s="1">
        <f>IF(ISNA(VLOOKUP(tblPointScore[[#This Row],[Name / Club]],tblNow_Div1B[[Name / Club]:[Points]],5,FALSE)),0,VLOOKUP(tblPointScore[[#This Row],[Name / Club]],tblNow_Div1B[[Name / Club]:[Points]],5,FALSE))</f>
        <v>0</v>
      </c>
      <c r="R288" s="1">
        <f>IF(ISNA(VLOOKUP(tblPointScore[[#This Row],[Name / Club]],tblNow_Div2A[[Name / Club]:[Points]],5,FALSE)),0,VLOOKUP(tblPointScore[[#This Row],[Name / Club]],tblNow_Div2A[[Name / Club]:[Points]],5,FALSE))</f>
        <v>0</v>
      </c>
      <c r="S288" s="1">
        <f>IF(ISNA(VLOOKUP(tblPointScore[[#This Row],[Name / Club]],tblNow_Div2B[[Name / Club]:[Points]],5,FALSE)),0,VLOOKUP(tblPointScore[[#This Row],[Name / Club]],tblNow_Div2B[[Name / Club]:[Points]],5,FALSE))</f>
        <v>0</v>
      </c>
      <c r="T28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88" s="1">
        <f>IF(ISNA(VLOOKUP(tblPointScore[[#This Row],[Name / Club]],tblSthn_Div1[[Name / Club]:[Points]],5,FALSE)),0,VLOOKUP(tblPointScore[[#This Row],[Name / Club]],tblSthn_Div1[[Name / Club]:[Points]],5,FALSE))</f>
        <v>0</v>
      </c>
      <c r="V288" s="1">
        <f>IF(ISNA(VLOOKUP(tblPointScore[[#This Row],[Name / Club]],tblSthn_Div2[[Name / Club]:[Points]],5,FALSE)),0,VLOOKUP(tblPointScore[[#This Row],[Name / Club]],tblSthn_Div2[[Name / Club]:[Points]],5,FALSE))</f>
        <v>0</v>
      </c>
      <c r="W288" s="1">
        <f>IF(ISNA(VLOOKUP(tblPointScore[[#This Row],[Name / Club]],tblSthn_Div1[Name / Club],1,FALSE)),IF(ISNA(VLOOKUP(tblPointScore[[#This Row],[Name / Club]],tblSthn_Div2[Name / Club],1,FALSE)),0,3),3)</f>
        <v>0</v>
      </c>
      <c r="X288" s="1">
        <f>SUM(tblPointScore[[#This Row],[Glbn Div 1]:[Sth H Pts]])</f>
        <v>0</v>
      </c>
      <c r="Y28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8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88" s="38" t="str">
        <f>IF(AND(tblPointScore[[#This Row],[Div 1 Pts]]&gt;0,tblPointScore[[#This Row],[Div 2 Pts]]&gt;0),"Y","N")</f>
        <v>N</v>
      </c>
      <c r="AB288" s="35" t="str">
        <f>IF(AND(tblPointScore[[#This Row],[Mac Div 1 A]]&gt;0,tblPointScore[[#This Row],[Mac Div 1 B]]&gt;0),"Y","N")</f>
        <v>N</v>
      </c>
      <c r="AC288" s="35" t="str">
        <f>IF(AND(tblPointScore[[#This Row],[Mac Div 2 A]]&gt;0,tblPointScore[[#This Row],[Mac Div 2 B]]&gt;0),"Y","N")</f>
        <v>N</v>
      </c>
      <c r="AD288" s="35" t="str">
        <f>IF(AND(tblPointScore[[#This Row],[Now Div 1 A]]&gt;0,tblPointScore[[#This Row],[Now Div 1 B]]&gt;0),"Y","N")</f>
        <v>N</v>
      </c>
      <c r="AE288" s="35" t="str">
        <f>IF(AND(tblPointScore[[#This Row],[Now Div 2 A]]&gt;0,tblPointScore[[#This Row],[Now Div 2 B]]&gt;0),"Y","N")</f>
        <v>N</v>
      </c>
      <c r="AF28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89" spans="1:32" hidden="1">
      <c r="A289" s="1">
        <f ca="1">CELL("row", A288)-1</f>
        <v>287</v>
      </c>
      <c r="B289" s="7" t="s">
        <v>174</v>
      </c>
      <c r="C289" s="7" t="s">
        <v>682</v>
      </c>
      <c r="D289" s="4" t="str">
        <f>CONCATENATE(tblPointScore[[#This Row],[Name]]," - ",tblPointScore[[#This Row],[Club]])</f>
        <v>Flatman Tony - CCC</v>
      </c>
      <c r="E289" s="1">
        <f>IF(ISNA(VLOOKUP(tblPointScore[[#This Row],[Name / Club]],tblGlbn_Div1[[Name / Club]:[Points]],5,FALSE)),0,VLOOKUP(tblPointScore[[#This Row],[Name / Club]],tblGlbn_Div1[[Name / Club]:[Points]],5,FALSE))</f>
        <v>0</v>
      </c>
      <c r="F289" s="1">
        <f>IF(ISNA(VLOOKUP(tblPointScore[[#This Row],[Name / Club]],tblGlbn_Div2[[Name / Club]:[Points]],5,FALSE)),0,VLOOKUP(tblPointScore[[#This Row],[Name / Club]],tblGlbn_Div2[[Name / Club]:[Points]],5,FALSE))</f>
        <v>0</v>
      </c>
      <c r="G289" s="1">
        <f>IF(ISNA(VLOOKUP(tblPointScore[[#This Row],[Name / Club]],tblGlbn_Div1[Name / Club],1,FALSE)),IF(ISNA(VLOOKUP(tblPointScore[[#This Row],[Name / Club]],tblGlbn_Div2[Name / Club],1,FALSE)),0,3),3)</f>
        <v>0</v>
      </c>
      <c r="H289" s="1">
        <f>IF(ISNA(VLOOKUP(tblPointScore[[#This Row],[Name / Club]],tblIll_Div1[[Name / Club]:[Points]],5,FALSE)),0,VLOOKUP(tblPointScore[[#This Row],[Name / Club]],tblIll_Div1[[Name / Club]:[Points]],5,FALSE))</f>
        <v>0</v>
      </c>
      <c r="I289" s="1">
        <f>IF(ISNA(VLOOKUP(tblPointScore[[#This Row],[Name / Club]],tblIll_Div2[[Name / Club]:[Points]],5,FALSE)),0,VLOOKUP(tblPointScore[[#This Row],[Name / Club]],tblIll_Div2[[Name / Club]:[Points]],5,FALSE))</f>
        <v>0</v>
      </c>
      <c r="J289" s="1">
        <f>IF(ISNA(VLOOKUP(tblPointScore[[#This Row],[Name / Club]],tblIll_Div1[Name / Club],1,FALSE)),IF(ISNA(VLOOKUP(tblPointScore[[#This Row],[Name / Club]],tblIll_Div2[Name / Club],1,FALSE)),0,3),3)</f>
        <v>0</v>
      </c>
      <c r="K289" s="1">
        <f>IF(ISNA(VLOOKUP(tblPointScore[[#This Row],[Name / Club]],tblMac_Div1A[[Name / Club]:[Points]],5,FALSE)),0,VLOOKUP(tblPointScore[[#This Row],[Name / Club]],tblMac_Div1A[[Name / Club]:[Points]],5,FALSE))</f>
        <v>0</v>
      </c>
      <c r="L289" s="1">
        <f>IF(ISNA(VLOOKUP(tblPointScore[[#This Row],[Name / Club]],tblMac_Div1B[[Name / Club]:[Points]],5,FALSE)),0,VLOOKUP(tblPointScore[[#This Row],[Name / Club]],tblMac_Div1B[[Name / Club]:[Points]],5,FALSE))</f>
        <v>0</v>
      </c>
      <c r="M289" s="1">
        <f>IF(ISNA(VLOOKUP(tblPointScore[[#This Row],[Name / Club]],tblMac_Div2A[[Name / Club]:[Points]],5,FALSE)),0,VLOOKUP(tblPointScore[[#This Row],[Name / Club]],tblMac_Div2A[[Name / Club]:[Points]],5,FALSE))</f>
        <v>0</v>
      </c>
      <c r="N289" s="1">
        <f>IF(ISNA(VLOOKUP(tblPointScore[[#This Row],[Name / Club]],tblMac_Div2B[[Name / Club]:[Points]],5,FALSE)),0,VLOOKUP(tblPointScore[[#This Row],[Name / Club]],tblMac_Div2B[[Name / Club]:[Points]],5,FALSE))</f>
        <v>0</v>
      </c>
      <c r="O28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89" s="1">
        <f>IF(ISNA(VLOOKUP(tblPointScore[[#This Row],[Name / Club]],tblNow_Div1A[[Name / Club]:[Points]],5,FALSE)),0,VLOOKUP(tblPointScore[[#This Row],[Name / Club]],tblNow_Div1A[[Name / Club]:[Points]],5,FALSE))</f>
        <v>0</v>
      </c>
      <c r="Q289" s="1">
        <f>IF(ISNA(VLOOKUP(tblPointScore[[#This Row],[Name / Club]],tblNow_Div1B[[Name / Club]:[Points]],5,FALSE)),0,VLOOKUP(tblPointScore[[#This Row],[Name / Club]],tblNow_Div1B[[Name / Club]:[Points]],5,FALSE))</f>
        <v>0</v>
      </c>
      <c r="R289" s="1">
        <f>IF(ISNA(VLOOKUP(tblPointScore[[#This Row],[Name / Club]],tblNow_Div2A[[Name / Club]:[Points]],5,FALSE)),0,VLOOKUP(tblPointScore[[#This Row],[Name / Club]],tblNow_Div2A[[Name / Club]:[Points]],5,FALSE))</f>
        <v>0</v>
      </c>
      <c r="S289" s="1">
        <f>IF(ISNA(VLOOKUP(tblPointScore[[#This Row],[Name / Club]],tblNow_Div2B[[Name / Club]:[Points]],5,FALSE)),0,VLOOKUP(tblPointScore[[#This Row],[Name / Club]],tblNow_Div2B[[Name / Club]:[Points]],5,FALSE))</f>
        <v>0</v>
      </c>
      <c r="T28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89" s="1">
        <f>IF(ISNA(VLOOKUP(tblPointScore[[#This Row],[Name / Club]],tblSthn_Div1[[Name / Club]:[Points]],5,FALSE)),0,VLOOKUP(tblPointScore[[#This Row],[Name / Club]],tblSthn_Div1[[Name / Club]:[Points]],5,FALSE))</f>
        <v>0</v>
      </c>
      <c r="V289" s="1">
        <f>IF(ISNA(VLOOKUP(tblPointScore[[#This Row],[Name / Club]],tblSthn_Div2[[Name / Club]:[Points]],5,FALSE)),0,VLOOKUP(tblPointScore[[#This Row],[Name / Club]],tblSthn_Div2[[Name / Club]:[Points]],5,FALSE))</f>
        <v>0</v>
      </c>
      <c r="W289" s="1">
        <f>IF(ISNA(VLOOKUP(tblPointScore[[#This Row],[Name / Club]],tblSthn_Div1[Name / Club],1,FALSE)),IF(ISNA(VLOOKUP(tblPointScore[[#This Row],[Name / Club]],tblSthn_Div2[Name / Club],1,FALSE)),0,3),3)</f>
        <v>0</v>
      </c>
      <c r="X289" s="1">
        <f>SUM(tblPointScore[[#This Row],[Glbn Div 1]:[Sth H Pts]])</f>
        <v>0</v>
      </c>
      <c r="Y28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8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89" s="38" t="str">
        <f>IF(AND(tblPointScore[[#This Row],[Div 1 Pts]]&gt;0,tblPointScore[[#This Row],[Div 2 Pts]]&gt;0),"Y","N")</f>
        <v>N</v>
      </c>
      <c r="AB289" s="35" t="str">
        <f>IF(AND(tblPointScore[[#This Row],[Mac Div 1 A]]&gt;0,tblPointScore[[#This Row],[Mac Div 1 B]]&gt;0),"Y","N")</f>
        <v>N</v>
      </c>
      <c r="AC289" s="35" t="str">
        <f>IF(AND(tblPointScore[[#This Row],[Mac Div 2 A]]&gt;0,tblPointScore[[#This Row],[Mac Div 2 B]]&gt;0),"Y","N")</f>
        <v>N</v>
      </c>
      <c r="AD289" s="35" t="str">
        <f>IF(AND(tblPointScore[[#This Row],[Now Div 1 A]]&gt;0,tblPointScore[[#This Row],[Now Div 1 B]]&gt;0),"Y","N")</f>
        <v>N</v>
      </c>
      <c r="AE289" s="35" t="str">
        <f>IF(AND(tblPointScore[[#This Row],[Now Div 2 A]]&gt;0,tblPointScore[[#This Row],[Now Div 2 B]]&gt;0),"Y","N")</f>
        <v>N</v>
      </c>
      <c r="AF28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90" spans="1:32" hidden="1">
      <c r="A290" s="1">
        <f ca="1">CELL("row", A289)-1</f>
        <v>288</v>
      </c>
      <c r="B290" s="43" t="s">
        <v>640</v>
      </c>
      <c r="C290" s="43" t="s">
        <v>681</v>
      </c>
      <c r="D290" s="4" t="str">
        <f>CONCATENATE(tblPointScore[[#This Row],[Name]]," - ",tblPointScore[[#This Row],[Club]])</f>
        <v>Fleming Riley - GCC</v>
      </c>
      <c r="E290" s="9">
        <f>IF(ISNA(VLOOKUP(tblPointScore[[#This Row],[Name / Club]],tblGlbn_Div1[[Name / Club]:[Points]],5,FALSE)),0,VLOOKUP(tblPointScore[[#This Row],[Name / Club]],tblGlbn_Div1[[Name / Club]:[Points]],5,FALSE))</f>
        <v>0</v>
      </c>
      <c r="F290" s="9">
        <f>IF(ISNA(VLOOKUP(tblPointScore[[#This Row],[Name / Club]],tblGlbn_Div2[[Name / Club]:[Points]],5,FALSE)),0,VLOOKUP(tblPointScore[[#This Row],[Name / Club]],tblGlbn_Div2[[Name / Club]:[Points]],5,FALSE))</f>
        <v>0</v>
      </c>
      <c r="G290" s="9">
        <f>IF(ISNA(VLOOKUP(tblPointScore[[#This Row],[Name / Club]],tblGlbn_Div1[Name / Club],1,FALSE)),IF(ISNA(VLOOKUP(tblPointScore[[#This Row],[Name / Club]],tblGlbn_Div2[Name / Club],1,FALSE)),0,3),3)</f>
        <v>0</v>
      </c>
      <c r="H290" s="9">
        <f>IF(ISNA(VLOOKUP(tblPointScore[[#This Row],[Name / Club]],tblIll_Div1[[Name / Club]:[Points]],5,FALSE)),0,VLOOKUP(tblPointScore[[#This Row],[Name / Club]],tblIll_Div1[[Name / Club]:[Points]],5,FALSE))</f>
        <v>0</v>
      </c>
      <c r="I290" s="9">
        <f>IF(ISNA(VLOOKUP(tblPointScore[[#This Row],[Name / Club]],tblIll_Div2[[Name / Club]:[Points]],5,FALSE)),0,VLOOKUP(tblPointScore[[#This Row],[Name / Club]],tblIll_Div2[[Name / Club]:[Points]],5,FALSE))</f>
        <v>0</v>
      </c>
      <c r="J290" s="9">
        <f>IF(ISNA(VLOOKUP(tblPointScore[[#This Row],[Name / Club]],tblIll_Div1[Name / Club],1,FALSE)),IF(ISNA(VLOOKUP(tblPointScore[[#This Row],[Name / Club]],tblIll_Div2[Name / Club],1,FALSE)),0,3),3)</f>
        <v>0</v>
      </c>
      <c r="K290" s="9">
        <f>IF(ISNA(VLOOKUP(tblPointScore[[#This Row],[Name / Club]],tblMac_Div1A[[Name / Club]:[Points]],5,FALSE)),0,VLOOKUP(tblPointScore[[#This Row],[Name / Club]],tblMac_Div1A[[Name / Club]:[Points]],5,FALSE))</f>
        <v>0</v>
      </c>
      <c r="L290" s="9">
        <f>IF(ISNA(VLOOKUP(tblPointScore[[#This Row],[Name / Club]],tblMac_Div1B[[Name / Club]:[Points]],5,FALSE)),0,VLOOKUP(tblPointScore[[#This Row],[Name / Club]],tblMac_Div1B[[Name / Club]:[Points]],5,FALSE))</f>
        <v>0</v>
      </c>
      <c r="M290" s="9">
        <f>IF(ISNA(VLOOKUP(tblPointScore[[#This Row],[Name / Club]],tblMac_Div2A[[Name / Club]:[Points]],5,FALSE)),0,VLOOKUP(tblPointScore[[#This Row],[Name / Club]],tblMac_Div2A[[Name / Club]:[Points]],5,FALSE))</f>
        <v>0</v>
      </c>
      <c r="N290" s="9">
        <f>IF(ISNA(VLOOKUP(tblPointScore[[#This Row],[Name / Club]],tblMac_Div2B[[Name / Club]:[Points]],5,FALSE)),0,VLOOKUP(tblPointScore[[#This Row],[Name / Club]],tblMac_Div2B[[Name / Club]:[Points]],5,FALSE))</f>
        <v>0</v>
      </c>
      <c r="O290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90" s="9">
        <f>IF(ISNA(VLOOKUP(tblPointScore[[#This Row],[Name / Club]],tblNow_Div1A[[Name / Club]:[Points]],5,FALSE)),0,VLOOKUP(tblPointScore[[#This Row],[Name / Club]],tblNow_Div1A[[Name / Club]:[Points]],5,FALSE))</f>
        <v>0</v>
      </c>
      <c r="Q290" s="9">
        <f>IF(ISNA(VLOOKUP(tblPointScore[[#This Row],[Name / Club]],tblNow_Div1B[[Name / Club]:[Points]],5,FALSE)),0,VLOOKUP(tblPointScore[[#This Row],[Name / Club]],tblNow_Div1B[[Name / Club]:[Points]],5,FALSE))</f>
        <v>0</v>
      </c>
      <c r="R290" s="9">
        <f>IF(ISNA(VLOOKUP(tblPointScore[[#This Row],[Name / Club]],tblNow_Div2A[[Name / Club]:[Points]],5,FALSE)),0,VLOOKUP(tblPointScore[[#This Row],[Name / Club]],tblNow_Div2A[[Name / Club]:[Points]],5,FALSE))</f>
        <v>0</v>
      </c>
      <c r="S290" s="9">
        <f>IF(ISNA(VLOOKUP(tblPointScore[[#This Row],[Name / Club]],tblNow_Div2B[[Name / Club]:[Points]],5,FALSE)),0,VLOOKUP(tblPointScore[[#This Row],[Name / Club]],tblNow_Div2B[[Name / Club]:[Points]],5,FALSE))</f>
        <v>0</v>
      </c>
      <c r="T290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90" s="9">
        <f>IF(ISNA(VLOOKUP(tblPointScore[[#This Row],[Name / Club]],tblSthn_Div1[[Name / Club]:[Points]],5,FALSE)),0,VLOOKUP(tblPointScore[[#This Row],[Name / Club]],tblSthn_Div1[[Name / Club]:[Points]],5,FALSE))</f>
        <v>0</v>
      </c>
      <c r="V290" s="9">
        <f>IF(ISNA(VLOOKUP(tblPointScore[[#This Row],[Name / Club]],tblSthn_Div2[[Name / Club]:[Points]],5,FALSE)),0,VLOOKUP(tblPointScore[[#This Row],[Name / Club]],tblSthn_Div2[[Name / Club]:[Points]],5,FALSE))</f>
        <v>0</v>
      </c>
      <c r="W290" s="9">
        <f>IF(ISNA(VLOOKUP(tblPointScore[[#This Row],[Name / Club]],tblSthn_Div1[Name / Club],1,FALSE)),IF(ISNA(VLOOKUP(tblPointScore[[#This Row],[Name / Club]],tblSthn_Div2[Name / Club],1,FALSE)),0,3),3)</f>
        <v>0</v>
      </c>
      <c r="X290" s="9">
        <f>SUM(tblPointScore[[#This Row],[Glbn Div 1]:[Sth H Pts]])</f>
        <v>0</v>
      </c>
      <c r="Y29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9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90" s="38" t="str">
        <f>IF(AND(tblPointScore[[#This Row],[Div 1 Pts]]&gt;0,tblPointScore[[#This Row],[Div 2 Pts]]&gt;0),"Y","N")</f>
        <v>N</v>
      </c>
      <c r="AB290" s="35" t="str">
        <f>IF(AND(tblPointScore[[#This Row],[Mac Div 1 A]]&gt;0,tblPointScore[[#This Row],[Mac Div 1 B]]&gt;0),"Y","N")</f>
        <v>N</v>
      </c>
      <c r="AC290" s="35" t="str">
        <f>IF(AND(tblPointScore[[#This Row],[Mac Div 2 A]]&gt;0,tblPointScore[[#This Row],[Mac Div 2 B]]&gt;0),"Y","N")</f>
        <v>N</v>
      </c>
      <c r="AD290" s="35" t="str">
        <f>IF(AND(tblPointScore[[#This Row],[Now Div 1 A]]&gt;0,tblPointScore[[#This Row],[Now Div 1 B]]&gt;0),"Y","N")</f>
        <v>N</v>
      </c>
      <c r="AE290" s="35" t="str">
        <f>IF(AND(tblPointScore[[#This Row],[Now Div 2 A]]&gt;0,tblPointScore[[#This Row],[Now Div 2 B]]&gt;0),"Y","N")</f>
        <v>N</v>
      </c>
      <c r="AF29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91" spans="1:32" hidden="1">
      <c r="A291" s="1">
        <f ca="1">CELL("row", A290)-1</f>
        <v>289</v>
      </c>
      <c r="B291" s="7" t="s">
        <v>175</v>
      </c>
      <c r="C291" s="7" t="s">
        <v>682</v>
      </c>
      <c r="D291" s="4" t="str">
        <f>CONCATENATE(tblPointScore[[#This Row],[Name]]," - ",tblPointScore[[#This Row],[Club]])</f>
        <v>Flood Peter - CCC</v>
      </c>
      <c r="E291" s="1">
        <f>IF(ISNA(VLOOKUP(tblPointScore[[#This Row],[Name / Club]],tblGlbn_Div1[[Name / Club]:[Points]],5,FALSE)),0,VLOOKUP(tblPointScore[[#This Row],[Name / Club]],tblGlbn_Div1[[Name / Club]:[Points]],5,FALSE))</f>
        <v>0</v>
      </c>
      <c r="F291" s="1">
        <f>IF(ISNA(VLOOKUP(tblPointScore[[#This Row],[Name / Club]],tblGlbn_Div2[[Name / Club]:[Points]],5,FALSE)),0,VLOOKUP(tblPointScore[[#This Row],[Name / Club]],tblGlbn_Div2[[Name / Club]:[Points]],5,FALSE))</f>
        <v>0</v>
      </c>
      <c r="G291" s="1">
        <f>IF(ISNA(VLOOKUP(tblPointScore[[#This Row],[Name / Club]],tblGlbn_Div1[Name / Club],1,FALSE)),IF(ISNA(VLOOKUP(tblPointScore[[#This Row],[Name / Club]],tblGlbn_Div2[Name / Club],1,FALSE)),0,3),3)</f>
        <v>0</v>
      </c>
      <c r="H291" s="1">
        <f>IF(ISNA(VLOOKUP(tblPointScore[[#This Row],[Name / Club]],tblIll_Div1[[Name / Club]:[Points]],5,FALSE)),0,VLOOKUP(tblPointScore[[#This Row],[Name / Club]],tblIll_Div1[[Name / Club]:[Points]],5,FALSE))</f>
        <v>0</v>
      </c>
      <c r="I291" s="1">
        <f>IF(ISNA(VLOOKUP(tblPointScore[[#This Row],[Name / Club]],tblIll_Div2[[Name / Club]:[Points]],5,FALSE)),0,VLOOKUP(tblPointScore[[#This Row],[Name / Club]],tblIll_Div2[[Name / Club]:[Points]],5,FALSE))</f>
        <v>0</v>
      </c>
      <c r="J291" s="1">
        <f>IF(ISNA(VLOOKUP(tblPointScore[[#This Row],[Name / Club]],tblIll_Div1[Name / Club],1,FALSE)),IF(ISNA(VLOOKUP(tblPointScore[[#This Row],[Name / Club]],tblIll_Div2[Name / Club],1,FALSE)),0,3),3)</f>
        <v>0</v>
      </c>
      <c r="K291" s="1">
        <f>IF(ISNA(VLOOKUP(tblPointScore[[#This Row],[Name / Club]],tblMac_Div1A[[Name / Club]:[Points]],5,FALSE)),0,VLOOKUP(tblPointScore[[#This Row],[Name / Club]],tblMac_Div1A[[Name / Club]:[Points]],5,FALSE))</f>
        <v>0</v>
      </c>
      <c r="L291" s="1">
        <f>IF(ISNA(VLOOKUP(tblPointScore[[#This Row],[Name / Club]],tblMac_Div1B[[Name / Club]:[Points]],5,FALSE)),0,VLOOKUP(tblPointScore[[#This Row],[Name / Club]],tblMac_Div1B[[Name / Club]:[Points]],5,FALSE))</f>
        <v>0</v>
      </c>
      <c r="M291" s="1">
        <f>IF(ISNA(VLOOKUP(tblPointScore[[#This Row],[Name / Club]],tblMac_Div2A[[Name / Club]:[Points]],5,FALSE)),0,VLOOKUP(tblPointScore[[#This Row],[Name / Club]],tblMac_Div2A[[Name / Club]:[Points]],5,FALSE))</f>
        <v>0</v>
      </c>
      <c r="N291" s="1">
        <f>IF(ISNA(VLOOKUP(tblPointScore[[#This Row],[Name / Club]],tblMac_Div2B[[Name / Club]:[Points]],5,FALSE)),0,VLOOKUP(tblPointScore[[#This Row],[Name / Club]],tblMac_Div2B[[Name / Club]:[Points]],5,FALSE))</f>
        <v>0</v>
      </c>
      <c r="O29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91" s="1">
        <f>IF(ISNA(VLOOKUP(tblPointScore[[#This Row],[Name / Club]],tblNow_Div1A[[Name / Club]:[Points]],5,FALSE)),0,VLOOKUP(tblPointScore[[#This Row],[Name / Club]],tblNow_Div1A[[Name / Club]:[Points]],5,FALSE))</f>
        <v>0</v>
      </c>
      <c r="Q291" s="1">
        <f>IF(ISNA(VLOOKUP(tblPointScore[[#This Row],[Name / Club]],tblNow_Div1B[[Name / Club]:[Points]],5,FALSE)),0,VLOOKUP(tblPointScore[[#This Row],[Name / Club]],tblNow_Div1B[[Name / Club]:[Points]],5,FALSE))</f>
        <v>0</v>
      </c>
      <c r="R291" s="1">
        <f>IF(ISNA(VLOOKUP(tblPointScore[[#This Row],[Name / Club]],tblNow_Div2A[[Name / Club]:[Points]],5,FALSE)),0,VLOOKUP(tblPointScore[[#This Row],[Name / Club]],tblNow_Div2A[[Name / Club]:[Points]],5,FALSE))</f>
        <v>0</v>
      </c>
      <c r="S291" s="1">
        <f>IF(ISNA(VLOOKUP(tblPointScore[[#This Row],[Name / Club]],tblNow_Div2B[[Name / Club]:[Points]],5,FALSE)),0,VLOOKUP(tblPointScore[[#This Row],[Name / Club]],tblNow_Div2B[[Name / Club]:[Points]],5,FALSE))</f>
        <v>0</v>
      </c>
      <c r="T29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91" s="1">
        <f>IF(ISNA(VLOOKUP(tblPointScore[[#This Row],[Name / Club]],tblSthn_Div1[[Name / Club]:[Points]],5,FALSE)),0,VLOOKUP(tblPointScore[[#This Row],[Name / Club]],tblSthn_Div1[[Name / Club]:[Points]],5,FALSE))</f>
        <v>0</v>
      </c>
      <c r="V291" s="1">
        <f>IF(ISNA(VLOOKUP(tblPointScore[[#This Row],[Name / Club]],tblSthn_Div2[[Name / Club]:[Points]],5,FALSE)),0,VLOOKUP(tblPointScore[[#This Row],[Name / Club]],tblSthn_Div2[[Name / Club]:[Points]],5,FALSE))</f>
        <v>0</v>
      </c>
      <c r="W291" s="1">
        <f>IF(ISNA(VLOOKUP(tblPointScore[[#This Row],[Name / Club]],tblSthn_Div1[Name / Club],1,FALSE)),IF(ISNA(VLOOKUP(tblPointScore[[#This Row],[Name / Club]],tblSthn_Div2[Name / Club],1,FALSE)),0,3),3)</f>
        <v>0</v>
      </c>
      <c r="X291" s="1">
        <f>SUM(tblPointScore[[#This Row],[Glbn Div 1]:[Sth H Pts]])</f>
        <v>0</v>
      </c>
      <c r="Y29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9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91" s="38" t="str">
        <f>IF(AND(tblPointScore[[#This Row],[Div 1 Pts]]&gt;0,tblPointScore[[#This Row],[Div 2 Pts]]&gt;0),"Y","N")</f>
        <v>N</v>
      </c>
      <c r="AB291" s="35" t="str">
        <f>IF(AND(tblPointScore[[#This Row],[Mac Div 1 A]]&gt;0,tblPointScore[[#This Row],[Mac Div 1 B]]&gt;0),"Y","N")</f>
        <v>N</v>
      </c>
      <c r="AC291" s="35" t="str">
        <f>IF(AND(tblPointScore[[#This Row],[Mac Div 2 A]]&gt;0,tblPointScore[[#This Row],[Mac Div 2 B]]&gt;0),"Y","N")</f>
        <v>N</v>
      </c>
      <c r="AD291" s="35" t="str">
        <f>IF(AND(tblPointScore[[#This Row],[Now Div 1 A]]&gt;0,tblPointScore[[#This Row],[Now Div 1 B]]&gt;0),"Y","N")</f>
        <v>N</v>
      </c>
      <c r="AE291" s="35" t="str">
        <f>IF(AND(tblPointScore[[#This Row],[Now Div 2 A]]&gt;0,tblPointScore[[#This Row],[Now Div 2 B]]&gt;0),"Y","N")</f>
        <v>N</v>
      </c>
      <c r="AF29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92" spans="1:32" hidden="1">
      <c r="A292" s="1">
        <f ca="1">CELL("row", A291)-1</f>
        <v>290</v>
      </c>
      <c r="B292" s="7" t="s">
        <v>67</v>
      </c>
      <c r="C292" s="7" t="s">
        <v>681</v>
      </c>
      <c r="D292" s="4" t="str">
        <f>CONCATENATE(tblPointScore[[#This Row],[Name]]," - ",tblPointScore[[#This Row],[Club]])</f>
        <v>Foley-Chell Keith - GCC</v>
      </c>
      <c r="E292" s="1">
        <f>IF(ISNA(VLOOKUP(tblPointScore[[#This Row],[Name / Club]],tblGlbn_Div1[[Name / Club]:[Points]],5,FALSE)),0,VLOOKUP(tblPointScore[[#This Row],[Name / Club]],tblGlbn_Div1[[Name / Club]:[Points]],5,FALSE))</f>
        <v>0</v>
      </c>
      <c r="F292" s="1">
        <f>IF(ISNA(VLOOKUP(tblPointScore[[#This Row],[Name / Club]],tblGlbn_Div2[[Name / Club]:[Points]],5,FALSE)),0,VLOOKUP(tblPointScore[[#This Row],[Name / Club]],tblGlbn_Div2[[Name / Club]:[Points]],5,FALSE))</f>
        <v>0</v>
      </c>
      <c r="G292" s="1">
        <f>IF(ISNA(VLOOKUP(tblPointScore[[#This Row],[Name / Club]],tblGlbn_Div1[Name / Club],1,FALSE)),IF(ISNA(VLOOKUP(tblPointScore[[#This Row],[Name / Club]],tblGlbn_Div2[Name / Club],1,FALSE)),0,3),3)</f>
        <v>0</v>
      </c>
      <c r="H292" s="1">
        <f>IF(ISNA(VLOOKUP(tblPointScore[[#This Row],[Name / Club]],tblIll_Div1[[Name / Club]:[Points]],5,FALSE)),0,VLOOKUP(tblPointScore[[#This Row],[Name / Club]],tblIll_Div1[[Name / Club]:[Points]],5,FALSE))</f>
        <v>0</v>
      </c>
      <c r="I292" s="1">
        <f>IF(ISNA(VLOOKUP(tblPointScore[[#This Row],[Name / Club]],tblIll_Div2[[Name / Club]:[Points]],5,FALSE)),0,VLOOKUP(tblPointScore[[#This Row],[Name / Club]],tblIll_Div2[[Name / Club]:[Points]],5,FALSE))</f>
        <v>0</v>
      </c>
      <c r="J292" s="1">
        <f>IF(ISNA(VLOOKUP(tblPointScore[[#This Row],[Name / Club]],tblIll_Div1[Name / Club],1,FALSE)),IF(ISNA(VLOOKUP(tblPointScore[[#This Row],[Name / Club]],tblIll_Div2[Name / Club],1,FALSE)),0,3),3)</f>
        <v>0</v>
      </c>
      <c r="K292" s="1">
        <f>IF(ISNA(VLOOKUP(tblPointScore[[#This Row],[Name / Club]],tblMac_Div1A[[Name / Club]:[Points]],5,FALSE)),0,VLOOKUP(tblPointScore[[#This Row],[Name / Club]],tblMac_Div1A[[Name / Club]:[Points]],5,FALSE))</f>
        <v>0</v>
      </c>
      <c r="L292" s="1">
        <f>IF(ISNA(VLOOKUP(tblPointScore[[#This Row],[Name / Club]],tblMac_Div1B[[Name / Club]:[Points]],5,FALSE)),0,VLOOKUP(tblPointScore[[#This Row],[Name / Club]],tblMac_Div1B[[Name / Club]:[Points]],5,FALSE))</f>
        <v>0</v>
      </c>
      <c r="M292" s="1">
        <f>IF(ISNA(VLOOKUP(tblPointScore[[#This Row],[Name / Club]],tblMac_Div2A[[Name / Club]:[Points]],5,FALSE)),0,VLOOKUP(tblPointScore[[#This Row],[Name / Club]],tblMac_Div2A[[Name / Club]:[Points]],5,FALSE))</f>
        <v>0</v>
      </c>
      <c r="N292" s="1">
        <f>IF(ISNA(VLOOKUP(tblPointScore[[#This Row],[Name / Club]],tblMac_Div2B[[Name / Club]:[Points]],5,FALSE)),0,VLOOKUP(tblPointScore[[#This Row],[Name / Club]],tblMac_Div2B[[Name / Club]:[Points]],5,FALSE))</f>
        <v>0</v>
      </c>
      <c r="O29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92" s="1">
        <f>IF(ISNA(VLOOKUP(tblPointScore[[#This Row],[Name / Club]],tblNow_Div1A[[Name / Club]:[Points]],5,FALSE)),0,VLOOKUP(tblPointScore[[#This Row],[Name / Club]],tblNow_Div1A[[Name / Club]:[Points]],5,FALSE))</f>
        <v>0</v>
      </c>
      <c r="Q292" s="1">
        <f>IF(ISNA(VLOOKUP(tblPointScore[[#This Row],[Name / Club]],tblNow_Div1B[[Name / Club]:[Points]],5,FALSE)),0,VLOOKUP(tblPointScore[[#This Row],[Name / Club]],tblNow_Div1B[[Name / Club]:[Points]],5,FALSE))</f>
        <v>0</v>
      </c>
      <c r="R292" s="1">
        <f>IF(ISNA(VLOOKUP(tblPointScore[[#This Row],[Name / Club]],tblNow_Div2A[[Name / Club]:[Points]],5,FALSE)),0,VLOOKUP(tblPointScore[[#This Row],[Name / Club]],tblNow_Div2A[[Name / Club]:[Points]],5,FALSE))</f>
        <v>0</v>
      </c>
      <c r="S292" s="1">
        <f>IF(ISNA(VLOOKUP(tblPointScore[[#This Row],[Name / Club]],tblNow_Div2B[[Name / Club]:[Points]],5,FALSE)),0,VLOOKUP(tblPointScore[[#This Row],[Name / Club]],tblNow_Div2B[[Name / Club]:[Points]],5,FALSE))</f>
        <v>0</v>
      </c>
      <c r="T29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92" s="1">
        <f>IF(ISNA(VLOOKUP(tblPointScore[[#This Row],[Name / Club]],tblSthn_Div1[[Name / Club]:[Points]],5,FALSE)),0,VLOOKUP(tblPointScore[[#This Row],[Name / Club]],tblSthn_Div1[[Name / Club]:[Points]],5,FALSE))</f>
        <v>0</v>
      </c>
      <c r="V292" s="1">
        <f>IF(ISNA(VLOOKUP(tblPointScore[[#This Row],[Name / Club]],tblSthn_Div2[[Name / Club]:[Points]],5,FALSE)),0,VLOOKUP(tblPointScore[[#This Row],[Name / Club]],tblSthn_Div2[[Name / Club]:[Points]],5,FALSE))</f>
        <v>0</v>
      </c>
      <c r="W292" s="1">
        <f>IF(ISNA(VLOOKUP(tblPointScore[[#This Row],[Name / Club]],tblSthn_Div1[Name / Club],1,FALSE)),IF(ISNA(VLOOKUP(tblPointScore[[#This Row],[Name / Club]],tblSthn_Div2[Name / Club],1,FALSE)),0,3),3)</f>
        <v>0</v>
      </c>
      <c r="X292" s="1">
        <f>SUM(tblPointScore[[#This Row],[Glbn Div 1]:[Sth H Pts]])</f>
        <v>0</v>
      </c>
      <c r="Y29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9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92" s="38" t="str">
        <f>IF(AND(tblPointScore[[#This Row],[Div 1 Pts]]&gt;0,tblPointScore[[#This Row],[Div 2 Pts]]&gt;0),"Y","N")</f>
        <v>N</v>
      </c>
      <c r="AB292" s="35" t="str">
        <f>IF(AND(tblPointScore[[#This Row],[Mac Div 1 A]]&gt;0,tblPointScore[[#This Row],[Mac Div 1 B]]&gt;0),"Y","N")</f>
        <v>N</v>
      </c>
      <c r="AC292" s="35" t="str">
        <f>IF(AND(tblPointScore[[#This Row],[Mac Div 2 A]]&gt;0,tblPointScore[[#This Row],[Mac Div 2 B]]&gt;0),"Y","N")</f>
        <v>N</v>
      </c>
      <c r="AD292" s="35" t="str">
        <f>IF(AND(tblPointScore[[#This Row],[Now Div 1 A]]&gt;0,tblPointScore[[#This Row],[Now Div 1 B]]&gt;0),"Y","N")</f>
        <v>N</v>
      </c>
      <c r="AE292" s="35" t="str">
        <f>IF(AND(tblPointScore[[#This Row],[Now Div 2 A]]&gt;0,tblPointScore[[#This Row],[Now Div 2 B]]&gt;0),"Y","N")</f>
        <v>N</v>
      </c>
      <c r="AF29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93" spans="1:32" hidden="1">
      <c r="A293" s="1">
        <f ca="1">CELL("row", A292)-1</f>
        <v>291</v>
      </c>
      <c r="B293" s="7" t="s">
        <v>344</v>
      </c>
      <c r="C293" s="7" t="s">
        <v>685</v>
      </c>
      <c r="D293" s="4" t="str">
        <f>CONCATENATE(tblPointScore[[#This Row],[Name]]," - ",tblPointScore[[#This Row],[Club]])</f>
        <v>Forrest John - ICC</v>
      </c>
      <c r="E293" s="1">
        <f>IF(ISNA(VLOOKUP(tblPointScore[[#This Row],[Name / Club]],tblGlbn_Div1[[Name / Club]:[Points]],5,FALSE)),0,VLOOKUP(tblPointScore[[#This Row],[Name / Club]],tblGlbn_Div1[[Name / Club]:[Points]],5,FALSE))</f>
        <v>0</v>
      </c>
      <c r="F293" s="9">
        <f>IF(ISNA(VLOOKUP(tblPointScore[[#This Row],[Name / Club]],tblGlbn_Div2[[Name / Club]:[Points]],5,FALSE)),0,VLOOKUP(tblPointScore[[#This Row],[Name / Club]],tblGlbn_Div2[[Name / Club]:[Points]],5,FALSE))</f>
        <v>0</v>
      </c>
      <c r="G293" s="9">
        <f>IF(ISNA(VLOOKUP(tblPointScore[[#This Row],[Name / Club]],tblGlbn_Div1[Name / Club],1,FALSE)),IF(ISNA(VLOOKUP(tblPointScore[[#This Row],[Name / Club]],tblGlbn_Div2[Name / Club],1,FALSE)),0,3),3)</f>
        <v>0</v>
      </c>
      <c r="H293" s="1">
        <f>IF(ISNA(VLOOKUP(tblPointScore[[#This Row],[Name / Club]],tblIll_Div1[[Name / Club]:[Points]],5,FALSE)),0,VLOOKUP(tblPointScore[[#This Row],[Name / Club]],tblIll_Div1[[Name / Club]:[Points]],5,FALSE))</f>
        <v>0</v>
      </c>
      <c r="I293" s="1">
        <f>IF(ISNA(VLOOKUP(tblPointScore[[#This Row],[Name / Club]],tblIll_Div2[[Name / Club]:[Points]],5,FALSE)),0,VLOOKUP(tblPointScore[[#This Row],[Name / Club]],tblIll_Div2[[Name / Club]:[Points]],5,FALSE))</f>
        <v>0</v>
      </c>
      <c r="J293" s="1">
        <f>IF(ISNA(VLOOKUP(tblPointScore[[#This Row],[Name / Club]],tblIll_Div1[Name / Club],1,FALSE)),IF(ISNA(VLOOKUP(tblPointScore[[#This Row],[Name / Club]],tblIll_Div2[Name / Club],1,FALSE)),0,3),3)</f>
        <v>0</v>
      </c>
      <c r="K293" s="1">
        <f>IF(ISNA(VLOOKUP(tblPointScore[[#This Row],[Name / Club]],tblMac_Div1A[[Name / Club]:[Points]],5,FALSE)),0,VLOOKUP(tblPointScore[[#This Row],[Name / Club]],tblMac_Div1A[[Name / Club]:[Points]],5,FALSE))</f>
        <v>0</v>
      </c>
      <c r="L293" s="1">
        <f>IF(ISNA(VLOOKUP(tblPointScore[[#This Row],[Name / Club]],tblMac_Div1B[[Name / Club]:[Points]],5,FALSE)),0,VLOOKUP(tblPointScore[[#This Row],[Name / Club]],tblMac_Div1B[[Name / Club]:[Points]],5,FALSE))</f>
        <v>0</v>
      </c>
      <c r="M293" s="1">
        <f>IF(ISNA(VLOOKUP(tblPointScore[[#This Row],[Name / Club]],tblMac_Div2A[[Name / Club]:[Points]],5,FALSE)),0,VLOOKUP(tblPointScore[[#This Row],[Name / Club]],tblMac_Div2A[[Name / Club]:[Points]],5,FALSE))</f>
        <v>0</v>
      </c>
      <c r="N293" s="1">
        <f>IF(ISNA(VLOOKUP(tblPointScore[[#This Row],[Name / Club]],tblMac_Div2B[[Name / Club]:[Points]],5,FALSE)),0,VLOOKUP(tblPointScore[[#This Row],[Name / Club]],tblMac_Div2B[[Name / Club]:[Points]],5,FALSE))</f>
        <v>0</v>
      </c>
      <c r="O29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93" s="1">
        <f>IF(ISNA(VLOOKUP(tblPointScore[[#This Row],[Name / Club]],tblNow_Div1A[[Name / Club]:[Points]],5,FALSE)),0,VLOOKUP(tblPointScore[[#This Row],[Name / Club]],tblNow_Div1A[[Name / Club]:[Points]],5,FALSE))</f>
        <v>0</v>
      </c>
      <c r="Q293" s="1">
        <f>IF(ISNA(VLOOKUP(tblPointScore[[#This Row],[Name / Club]],tblNow_Div1B[[Name / Club]:[Points]],5,FALSE)),0,VLOOKUP(tblPointScore[[#This Row],[Name / Club]],tblNow_Div1B[[Name / Club]:[Points]],5,FALSE))</f>
        <v>0</v>
      </c>
      <c r="R293" s="1">
        <f>IF(ISNA(VLOOKUP(tblPointScore[[#This Row],[Name / Club]],tblNow_Div2A[[Name / Club]:[Points]],5,FALSE)),0,VLOOKUP(tblPointScore[[#This Row],[Name / Club]],tblNow_Div2A[[Name / Club]:[Points]],5,FALSE))</f>
        <v>0</v>
      </c>
      <c r="S293" s="1">
        <f>IF(ISNA(VLOOKUP(tblPointScore[[#This Row],[Name / Club]],tblNow_Div2B[[Name / Club]:[Points]],5,FALSE)),0,VLOOKUP(tblPointScore[[#This Row],[Name / Club]],tblNow_Div2B[[Name / Club]:[Points]],5,FALSE))</f>
        <v>0</v>
      </c>
      <c r="T29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93" s="1">
        <f>IF(ISNA(VLOOKUP(tblPointScore[[#This Row],[Name / Club]],tblSthn_Div1[[Name / Club]:[Points]],5,FALSE)),0,VLOOKUP(tblPointScore[[#This Row],[Name / Club]],tblSthn_Div1[[Name / Club]:[Points]],5,FALSE))</f>
        <v>0</v>
      </c>
      <c r="V293" s="1">
        <f>IF(ISNA(VLOOKUP(tblPointScore[[#This Row],[Name / Club]],tblSthn_Div2[[Name / Club]:[Points]],5,FALSE)),0,VLOOKUP(tblPointScore[[#This Row],[Name / Club]],tblSthn_Div2[[Name / Club]:[Points]],5,FALSE))</f>
        <v>0</v>
      </c>
      <c r="W293" s="1">
        <f>IF(ISNA(VLOOKUP(tblPointScore[[#This Row],[Name / Club]],tblSthn_Div1[Name / Club],1,FALSE)),IF(ISNA(VLOOKUP(tblPointScore[[#This Row],[Name / Club]],tblSthn_Div2[Name / Club],1,FALSE)),0,3),3)</f>
        <v>0</v>
      </c>
      <c r="X293" s="9">
        <f>SUM(tblPointScore[[#This Row],[Glbn Div 1]:[Sth H Pts]])</f>
        <v>0</v>
      </c>
      <c r="Y29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9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93" s="38" t="str">
        <f>IF(AND(tblPointScore[[#This Row],[Div 1 Pts]]&gt;0,tblPointScore[[#This Row],[Div 2 Pts]]&gt;0),"Y","N")</f>
        <v>N</v>
      </c>
      <c r="AB293" s="35" t="str">
        <f>IF(AND(tblPointScore[[#This Row],[Mac Div 1 A]]&gt;0,tblPointScore[[#This Row],[Mac Div 1 B]]&gt;0),"Y","N")</f>
        <v>N</v>
      </c>
      <c r="AC293" s="35" t="str">
        <f>IF(AND(tblPointScore[[#This Row],[Mac Div 2 A]]&gt;0,tblPointScore[[#This Row],[Mac Div 2 B]]&gt;0),"Y","N")</f>
        <v>N</v>
      </c>
      <c r="AD293" s="35" t="str">
        <f>IF(AND(tblPointScore[[#This Row],[Now Div 1 A]]&gt;0,tblPointScore[[#This Row],[Now Div 1 B]]&gt;0),"Y","N")</f>
        <v>N</v>
      </c>
      <c r="AE293" s="35" t="str">
        <f>IF(AND(tblPointScore[[#This Row],[Now Div 2 A]]&gt;0,tblPointScore[[#This Row],[Now Div 2 B]]&gt;0),"Y","N")</f>
        <v>N</v>
      </c>
      <c r="AF29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94" spans="1:32" hidden="1">
      <c r="A294" s="1">
        <f ca="1">CELL("row", A293)-1</f>
        <v>292</v>
      </c>
      <c r="B294" s="7" t="s">
        <v>369</v>
      </c>
      <c r="C294" s="7" t="s">
        <v>685</v>
      </c>
      <c r="D294" s="4" t="str">
        <f>CONCATENATE(tblPointScore[[#This Row],[Name]]," - ",tblPointScore[[#This Row],[Club]])</f>
        <v>Forrest Paul - ICC</v>
      </c>
      <c r="E294" s="1">
        <f>IF(ISNA(VLOOKUP(tblPointScore[[#This Row],[Name / Club]],tblGlbn_Div1[[Name / Club]:[Points]],5,FALSE)),0,VLOOKUP(tblPointScore[[#This Row],[Name / Club]],tblGlbn_Div1[[Name / Club]:[Points]],5,FALSE))</f>
        <v>0</v>
      </c>
      <c r="F294" s="9">
        <f>IF(ISNA(VLOOKUP(tblPointScore[[#This Row],[Name / Club]],tblGlbn_Div2[[Name / Club]:[Points]],5,FALSE)),0,VLOOKUP(tblPointScore[[#This Row],[Name / Club]],tblGlbn_Div2[[Name / Club]:[Points]],5,FALSE))</f>
        <v>0</v>
      </c>
      <c r="G294" s="9">
        <f>IF(ISNA(VLOOKUP(tblPointScore[[#This Row],[Name / Club]],tblGlbn_Div1[Name / Club],1,FALSE)),IF(ISNA(VLOOKUP(tblPointScore[[#This Row],[Name / Club]],tblGlbn_Div2[Name / Club],1,FALSE)),0,3),3)</f>
        <v>0</v>
      </c>
      <c r="H294" s="1">
        <f>IF(ISNA(VLOOKUP(tblPointScore[[#This Row],[Name / Club]],tblIll_Div1[[Name / Club]:[Points]],5,FALSE)),0,VLOOKUP(tblPointScore[[#This Row],[Name / Club]],tblIll_Div1[[Name / Club]:[Points]],5,FALSE))</f>
        <v>0</v>
      </c>
      <c r="I294" s="1">
        <f>IF(ISNA(VLOOKUP(tblPointScore[[#This Row],[Name / Club]],tblIll_Div2[[Name / Club]:[Points]],5,FALSE)),0,VLOOKUP(tblPointScore[[#This Row],[Name / Club]],tblIll_Div2[[Name / Club]:[Points]],5,FALSE))</f>
        <v>0</v>
      </c>
      <c r="J294" s="1">
        <f>IF(ISNA(VLOOKUP(tblPointScore[[#This Row],[Name / Club]],tblIll_Div1[Name / Club],1,FALSE)),IF(ISNA(VLOOKUP(tblPointScore[[#This Row],[Name / Club]],tblIll_Div2[Name / Club],1,FALSE)),0,3),3)</f>
        <v>0</v>
      </c>
      <c r="K294" s="1">
        <f>IF(ISNA(VLOOKUP(tblPointScore[[#This Row],[Name / Club]],tblMac_Div1A[[Name / Club]:[Points]],5,FALSE)),0,VLOOKUP(tblPointScore[[#This Row],[Name / Club]],tblMac_Div1A[[Name / Club]:[Points]],5,FALSE))</f>
        <v>0</v>
      </c>
      <c r="L294" s="1">
        <f>IF(ISNA(VLOOKUP(tblPointScore[[#This Row],[Name / Club]],tblMac_Div1B[[Name / Club]:[Points]],5,FALSE)),0,VLOOKUP(tblPointScore[[#This Row],[Name / Club]],tblMac_Div1B[[Name / Club]:[Points]],5,FALSE))</f>
        <v>0</v>
      </c>
      <c r="M294" s="1">
        <f>IF(ISNA(VLOOKUP(tblPointScore[[#This Row],[Name / Club]],tblMac_Div2A[[Name / Club]:[Points]],5,FALSE)),0,VLOOKUP(tblPointScore[[#This Row],[Name / Club]],tblMac_Div2A[[Name / Club]:[Points]],5,FALSE))</f>
        <v>0</v>
      </c>
      <c r="N294" s="1">
        <f>IF(ISNA(VLOOKUP(tblPointScore[[#This Row],[Name / Club]],tblMac_Div2B[[Name / Club]:[Points]],5,FALSE)),0,VLOOKUP(tblPointScore[[#This Row],[Name / Club]],tblMac_Div2B[[Name / Club]:[Points]],5,FALSE))</f>
        <v>0</v>
      </c>
      <c r="O29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94" s="1">
        <f>IF(ISNA(VLOOKUP(tblPointScore[[#This Row],[Name / Club]],tblNow_Div1A[[Name / Club]:[Points]],5,FALSE)),0,VLOOKUP(tblPointScore[[#This Row],[Name / Club]],tblNow_Div1A[[Name / Club]:[Points]],5,FALSE))</f>
        <v>0</v>
      </c>
      <c r="Q294" s="1">
        <f>IF(ISNA(VLOOKUP(tblPointScore[[#This Row],[Name / Club]],tblNow_Div1B[[Name / Club]:[Points]],5,FALSE)),0,VLOOKUP(tblPointScore[[#This Row],[Name / Club]],tblNow_Div1B[[Name / Club]:[Points]],5,FALSE))</f>
        <v>0</v>
      </c>
      <c r="R294" s="1">
        <f>IF(ISNA(VLOOKUP(tblPointScore[[#This Row],[Name / Club]],tblNow_Div2A[[Name / Club]:[Points]],5,FALSE)),0,VLOOKUP(tblPointScore[[#This Row],[Name / Club]],tblNow_Div2A[[Name / Club]:[Points]],5,FALSE))</f>
        <v>0</v>
      </c>
      <c r="S294" s="1">
        <f>IF(ISNA(VLOOKUP(tblPointScore[[#This Row],[Name / Club]],tblNow_Div2B[[Name / Club]:[Points]],5,FALSE)),0,VLOOKUP(tblPointScore[[#This Row],[Name / Club]],tblNow_Div2B[[Name / Club]:[Points]],5,FALSE))</f>
        <v>0</v>
      </c>
      <c r="T29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94" s="1">
        <f>IF(ISNA(VLOOKUP(tblPointScore[[#This Row],[Name / Club]],tblSthn_Div1[[Name / Club]:[Points]],5,FALSE)),0,VLOOKUP(tblPointScore[[#This Row],[Name / Club]],tblSthn_Div1[[Name / Club]:[Points]],5,FALSE))</f>
        <v>0</v>
      </c>
      <c r="V294" s="1">
        <f>IF(ISNA(VLOOKUP(tblPointScore[[#This Row],[Name / Club]],tblSthn_Div2[[Name / Club]:[Points]],5,FALSE)),0,VLOOKUP(tblPointScore[[#This Row],[Name / Club]],tblSthn_Div2[[Name / Club]:[Points]],5,FALSE))</f>
        <v>0</v>
      </c>
      <c r="W294" s="1">
        <f>IF(ISNA(VLOOKUP(tblPointScore[[#This Row],[Name / Club]],tblSthn_Div1[Name / Club],1,FALSE)),IF(ISNA(VLOOKUP(tblPointScore[[#This Row],[Name / Club]],tblSthn_Div2[Name / Club],1,FALSE)),0,3),3)</f>
        <v>0</v>
      </c>
      <c r="X294" s="9">
        <f>SUM(tblPointScore[[#This Row],[Glbn Div 1]:[Sth H Pts]])</f>
        <v>0</v>
      </c>
      <c r="Y29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9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94" s="38" t="str">
        <f>IF(AND(tblPointScore[[#This Row],[Div 1 Pts]]&gt;0,tblPointScore[[#This Row],[Div 2 Pts]]&gt;0),"Y","N")</f>
        <v>N</v>
      </c>
      <c r="AB294" s="35" t="str">
        <f>IF(AND(tblPointScore[[#This Row],[Mac Div 1 A]]&gt;0,tblPointScore[[#This Row],[Mac Div 1 B]]&gt;0),"Y","N")</f>
        <v>N</v>
      </c>
      <c r="AC294" s="35" t="str">
        <f>IF(AND(tblPointScore[[#This Row],[Mac Div 2 A]]&gt;0,tblPointScore[[#This Row],[Mac Div 2 B]]&gt;0),"Y","N")</f>
        <v>N</v>
      </c>
      <c r="AD294" s="35" t="str">
        <f>IF(AND(tblPointScore[[#This Row],[Now Div 1 A]]&gt;0,tblPointScore[[#This Row],[Now Div 1 B]]&gt;0),"Y","N")</f>
        <v>N</v>
      </c>
      <c r="AE294" s="35" t="str">
        <f>IF(AND(tblPointScore[[#This Row],[Now Div 2 A]]&gt;0,tblPointScore[[#This Row],[Now Div 2 B]]&gt;0),"Y","N")</f>
        <v>N</v>
      </c>
      <c r="AF29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95" spans="1:32" hidden="1">
      <c r="A295" s="1">
        <f ca="1">CELL("row", A294)-1</f>
        <v>293</v>
      </c>
      <c r="B295" s="7" t="s">
        <v>448</v>
      </c>
      <c r="C295" s="7" t="s">
        <v>683</v>
      </c>
      <c r="D295" s="4" t="str">
        <f>CONCATENATE(tblPointScore[[#This Row],[Name]]," - ",tblPointScore[[#This Row],[Club]])</f>
        <v>Foster Steve - SHCC</v>
      </c>
      <c r="E295" s="1">
        <f>IF(ISNA(VLOOKUP(tblPointScore[[#This Row],[Name / Club]],tblGlbn_Div1[[Name / Club]:[Points]],5,FALSE)),0,VLOOKUP(tblPointScore[[#This Row],[Name / Club]],tblGlbn_Div1[[Name / Club]:[Points]],5,FALSE))</f>
        <v>0</v>
      </c>
      <c r="F295" s="9">
        <f>IF(ISNA(VLOOKUP(tblPointScore[[#This Row],[Name / Club]],tblGlbn_Div2[[Name / Club]:[Points]],5,FALSE)),0,VLOOKUP(tblPointScore[[#This Row],[Name / Club]],tblGlbn_Div2[[Name / Club]:[Points]],5,FALSE))</f>
        <v>0</v>
      </c>
      <c r="G295" s="9">
        <f>IF(ISNA(VLOOKUP(tblPointScore[[#This Row],[Name / Club]],tblGlbn_Div1[Name / Club],1,FALSE)),IF(ISNA(VLOOKUP(tblPointScore[[#This Row],[Name / Club]],tblGlbn_Div2[Name / Club],1,FALSE)),0,3),3)</f>
        <v>0</v>
      </c>
      <c r="H295" s="1">
        <f>IF(ISNA(VLOOKUP(tblPointScore[[#This Row],[Name / Club]],tblIll_Div1[[Name / Club]:[Points]],5,FALSE)),0,VLOOKUP(tblPointScore[[#This Row],[Name / Club]],tblIll_Div1[[Name / Club]:[Points]],5,FALSE))</f>
        <v>0</v>
      </c>
      <c r="I295" s="1">
        <f>IF(ISNA(VLOOKUP(tblPointScore[[#This Row],[Name / Club]],tblIll_Div2[[Name / Club]:[Points]],5,FALSE)),0,VLOOKUP(tblPointScore[[#This Row],[Name / Club]],tblIll_Div2[[Name / Club]:[Points]],5,FALSE))</f>
        <v>0</v>
      </c>
      <c r="J295" s="1">
        <f>IF(ISNA(VLOOKUP(tblPointScore[[#This Row],[Name / Club]],tblIll_Div1[Name / Club],1,FALSE)),IF(ISNA(VLOOKUP(tblPointScore[[#This Row],[Name / Club]],tblIll_Div2[Name / Club],1,FALSE)),0,3),3)</f>
        <v>0</v>
      </c>
      <c r="K295" s="1">
        <f>IF(ISNA(VLOOKUP(tblPointScore[[#This Row],[Name / Club]],tblMac_Div1A[[Name / Club]:[Points]],5,FALSE)),0,VLOOKUP(tblPointScore[[#This Row],[Name / Club]],tblMac_Div1A[[Name / Club]:[Points]],5,FALSE))</f>
        <v>0</v>
      </c>
      <c r="L295" s="1">
        <f>IF(ISNA(VLOOKUP(tblPointScore[[#This Row],[Name / Club]],tblMac_Div1B[[Name / Club]:[Points]],5,FALSE)),0,VLOOKUP(tblPointScore[[#This Row],[Name / Club]],tblMac_Div1B[[Name / Club]:[Points]],5,FALSE))</f>
        <v>0</v>
      </c>
      <c r="M295" s="1">
        <f>IF(ISNA(VLOOKUP(tblPointScore[[#This Row],[Name / Club]],tblMac_Div2A[[Name / Club]:[Points]],5,FALSE)),0,VLOOKUP(tblPointScore[[#This Row],[Name / Club]],tblMac_Div2A[[Name / Club]:[Points]],5,FALSE))</f>
        <v>0</v>
      </c>
      <c r="N295" s="1">
        <f>IF(ISNA(VLOOKUP(tblPointScore[[#This Row],[Name / Club]],tblMac_Div2B[[Name / Club]:[Points]],5,FALSE)),0,VLOOKUP(tblPointScore[[#This Row],[Name / Club]],tblMac_Div2B[[Name / Club]:[Points]],5,FALSE))</f>
        <v>0</v>
      </c>
      <c r="O29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95" s="1">
        <f>IF(ISNA(VLOOKUP(tblPointScore[[#This Row],[Name / Club]],tblNow_Div1A[[Name / Club]:[Points]],5,FALSE)),0,VLOOKUP(tblPointScore[[#This Row],[Name / Club]],tblNow_Div1A[[Name / Club]:[Points]],5,FALSE))</f>
        <v>0</v>
      </c>
      <c r="Q295" s="1">
        <f>IF(ISNA(VLOOKUP(tblPointScore[[#This Row],[Name / Club]],tblNow_Div1B[[Name / Club]:[Points]],5,FALSE)),0,VLOOKUP(tblPointScore[[#This Row],[Name / Club]],tblNow_Div1B[[Name / Club]:[Points]],5,FALSE))</f>
        <v>0</v>
      </c>
      <c r="R295" s="1">
        <f>IF(ISNA(VLOOKUP(tblPointScore[[#This Row],[Name / Club]],tblNow_Div2A[[Name / Club]:[Points]],5,FALSE)),0,VLOOKUP(tblPointScore[[#This Row],[Name / Club]],tblNow_Div2A[[Name / Club]:[Points]],5,FALSE))</f>
        <v>0</v>
      </c>
      <c r="S295" s="1">
        <f>IF(ISNA(VLOOKUP(tblPointScore[[#This Row],[Name / Club]],tblNow_Div2B[[Name / Club]:[Points]],5,FALSE)),0,VLOOKUP(tblPointScore[[#This Row],[Name / Club]],tblNow_Div2B[[Name / Club]:[Points]],5,FALSE))</f>
        <v>0</v>
      </c>
      <c r="T29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95" s="1">
        <f>IF(ISNA(VLOOKUP(tblPointScore[[#This Row],[Name / Club]],tblSthn_Div1[[Name / Club]:[Points]],5,FALSE)),0,VLOOKUP(tblPointScore[[#This Row],[Name / Club]],tblSthn_Div1[[Name / Club]:[Points]],5,FALSE))</f>
        <v>0</v>
      </c>
      <c r="V295" s="1">
        <f>IF(ISNA(VLOOKUP(tblPointScore[[#This Row],[Name / Club]],tblSthn_Div2[[Name / Club]:[Points]],5,FALSE)),0,VLOOKUP(tblPointScore[[#This Row],[Name / Club]],tblSthn_Div2[[Name / Club]:[Points]],5,FALSE))</f>
        <v>0</v>
      </c>
      <c r="W295" s="1">
        <f>IF(ISNA(VLOOKUP(tblPointScore[[#This Row],[Name / Club]],tblSthn_Div1[Name / Club],1,FALSE)),IF(ISNA(VLOOKUP(tblPointScore[[#This Row],[Name / Club]],tblSthn_Div2[Name / Club],1,FALSE)),0,3),3)</f>
        <v>0</v>
      </c>
      <c r="X295" s="9">
        <f>SUM(tblPointScore[[#This Row],[Glbn Div 1]:[Sth H Pts]])</f>
        <v>0</v>
      </c>
      <c r="Y29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9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95" s="38" t="str">
        <f>IF(AND(tblPointScore[[#This Row],[Div 1 Pts]]&gt;0,tblPointScore[[#This Row],[Div 2 Pts]]&gt;0),"Y","N")</f>
        <v>N</v>
      </c>
      <c r="AB295" s="35" t="str">
        <f>IF(AND(tblPointScore[[#This Row],[Mac Div 1 A]]&gt;0,tblPointScore[[#This Row],[Mac Div 1 B]]&gt;0),"Y","N")</f>
        <v>N</v>
      </c>
      <c r="AC295" s="35" t="str">
        <f>IF(AND(tblPointScore[[#This Row],[Mac Div 2 A]]&gt;0,tblPointScore[[#This Row],[Mac Div 2 B]]&gt;0),"Y","N")</f>
        <v>N</v>
      </c>
      <c r="AD295" s="35" t="str">
        <f>IF(AND(tblPointScore[[#This Row],[Now Div 1 A]]&gt;0,tblPointScore[[#This Row],[Now Div 1 B]]&gt;0),"Y","N")</f>
        <v>N</v>
      </c>
      <c r="AE295" s="35" t="str">
        <f>IF(AND(tblPointScore[[#This Row],[Now Div 2 A]]&gt;0,tblPointScore[[#This Row],[Now Div 2 B]]&gt;0),"Y","N")</f>
        <v>N</v>
      </c>
      <c r="AF29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96" spans="1:32" hidden="1">
      <c r="A296" s="1">
        <f ca="1">CELL("row", A295)-1</f>
        <v>294</v>
      </c>
      <c r="B296" s="43" t="s">
        <v>624</v>
      </c>
      <c r="C296" s="43" t="s">
        <v>681</v>
      </c>
      <c r="D296" s="22" t="str">
        <f>CONCATENATE(tblPointScore[[#This Row],[Name]]," - ",tblPointScore[[#This Row],[Club]])</f>
        <v>Frazer Jaemin - GCC</v>
      </c>
      <c r="E296" s="23">
        <f>IF(ISNA(VLOOKUP(tblPointScore[[#This Row],[Name / Club]],tblGlbn_Div1[[Name / Club]:[Points]],5,FALSE)),0,VLOOKUP(tblPointScore[[#This Row],[Name / Club]],tblGlbn_Div1[[Name / Club]:[Points]],5,FALSE))</f>
        <v>0</v>
      </c>
      <c r="F296" s="23">
        <f>IF(ISNA(VLOOKUP(tblPointScore[[#This Row],[Name / Club]],tblGlbn_Div2[[Name / Club]:[Points]],5,FALSE)),0,VLOOKUP(tblPointScore[[#This Row],[Name / Club]],tblGlbn_Div2[[Name / Club]:[Points]],5,FALSE))</f>
        <v>0</v>
      </c>
      <c r="G296" s="23">
        <f>IF(ISNA(VLOOKUP(tblPointScore[[#This Row],[Name / Club]],tblGlbn_Div1[Name / Club],1,FALSE)),IF(ISNA(VLOOKUP(tblPointScore[[#This Row],[Name / Club]],tblGlbn_Div2[Name / Club],1,FALSE)),0,3),3)</f>
        <v>0</v>
      </c>
      <c r="H296" s="23">
        <f>IF(ISNA(VLOOKUP(tblPointScore[[#This Row],[Name / Club]],tblIll_Div1[[Name / Club]:[Points]],5,FALSE)),0,VLOOKUP(tblPointScore[[#This Row],[Name / Club]],tblIll_Div1[[Name / Club]:[Points]],5,FALSE))</f>
        <v>0</v>
      </c>
      <c r="I296" s="23">
        <f>IF(ISNA(VLOOKUP(tblPointScore[[#This Row],[Name / Club]],tblIll_Div2[[Name / Club]:[Points]],5,FALSE)),0,VLOOKUP(tblPointScore[[#This Row],[Name / Club]],tblIll_Div2[[Name / Club]:[Points]],5,FALSE))</f>
        <v>0</v>
      </c>
      <c r="J296" s="23">
        <f>IF(ISNA(VLOOKUP(tblPointScore[[#This Row],[Name / Club]],tblIll_Div1[Name / Club],1,FALSE)),IF(ISNA(VLOOKUP(tblPointScore[[#This Row],[Name / Club]],tblIll_Div2[Name / Club],1,FALSE)),0,3),3)</f>
        <v>0</v>
      </c>
      <c r="K296" s="23">
        <f>IF(ISNA(VLOOKUP(tblPointScore[[#This Row],[Name / Club]],tblMac_Div1A[[Name / Club]:[Points]],5,FALSE)),0,VLOOKUP(tblPointScore[[#This Row],[Name / Club]],tblMac_Div1A[[Name / Club]:[Points]],5,FALSE))</f>
        <v>0</v>
      </c>
      <c r="L296" s="23">
        <f>IF(ISNA(VLOOKUP(tblPointScore[[#This Row],[Name / Club]],tblMac_Div1B[[Name / Club]:[Points]],5,FALSE)),0,VLOOKUP(tblPointScore[[#This Row],[Name / Club]],tblMac_Div1B[[Name / Club]:[Points]],5,FALSE))</f>
        <v>0</v>
      </c>
      <c r="M296" s="23">
        <f>IF(ISNA(VLOOKUP(tblPointScore[[#This Row],[Name / Club]],tblMac_Div2A[[Name / Club]:[Points]],5,FALSE)),0,VLOOKUP(tblPointScore[[#This Row],[Name / Club]],tblMac_Div2A[[Name / Club]:[Points]],5,FALSE))</f>
        <v>0</v>
      </c>
      <c r="N296" s="23">
        <f>IF(ISNA(VLOOKUP(tblPointScore[[#This Row],[Name / Club]],tblMac_Div2B[[Name / Club]:[Points]],5,FALSE)),0,VLOOKUP(tblPointScore[[#This Row],[Name / Club]],tblMac_Div2B[[Name / Club]:[Points]],5,FALSE))</f>
        <v>0</v>
      </c>
      <c r="O296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96" s="23">
        <f>IF(ISNA(VLOOKUP(tblPointScore[[#This Row],[Name / Club]],tblNow_Div1A[[Name / Club]:[Points]],5,FALSE)),0,VLOOKUP(tblPointScore[[#This Row],[Name / Club]],tblNow_Div1A[[Name / Club]:[Points]],5,FALSE))</f>
        <v>0</v>
      </c>
      <c r="Q296" s="23">
        <f>IF(ISNA(VLOOKUP(tblPointScore[[#This Row],[Name / Club]],tblNow_Div1B[[Name / Club]:[Points]],5,FALSE)),0,VLOOKUP(tblPointScore[[#This Row],[Name / Club]],tblNow_Div1B[[Name / Club]:[Points]],5,FALSE))</f>
        <v>0</v>
      </c>
      <c r="R296" s="23">
        <f>IF(ISNA(VLOOKUP(tblPointScore[[#This Row],[Name / Club]],tblNow_Div2A[[Name / Club]:[Points]],5,FALSE)),0,VLOOKUP(tblPointScore[[#This Row],[Name / Club]],tblNow_Div2A[[Name / Club]:[Points]],5,FALSE))</f>
        <v>0</v>
      </c>
      <c r="S296" s="23">
        <f>IF(ISNA(VLOOKUP(tblPointScore[[#This Row],[Name / Club]],tblNow_Div2B[[Name / Club]:[Points]],5,FALSE)),0,VLOOKUP(tblPointScore[[#This Row],[Name / Club]],tblNow_Div2B[[Name / Club]:[Points]],5,FALSE))</f>
        <v>0</v>
      </c>
      <c r="T296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96" s="23">
        <f>IF(ISNA(VLOOKUP(tblPointScore[[#This Row],[Name / Club]],tblSthn_Div1[[Name / Club]:[Points]],5,FALSE)),0,VLOOKUP(tblPointScore[[#This Row],[Name / Club]],tblSthn_Div1[[Name / Club]:[Points]],5,FALSE))</f>
        <v>0</v>
      </c>
      <c r="V296" s="23">
        <f>IF(ISNA(VLOOKUP(tblPointScore[[#This Row],[Name / Club]],tblSthn_Div2[[Name / Club]:[Points]],5,FALSE)),0,VLOOKUP(tblPointScore[[#This Row],[Name / Club]],tblSthn_Div2[[Name / Club]:[Points]],5,FALSE))</f>
        <v>0</v>
      </c>
      <c r="W296" s="23">
        <f>IF(ISNA(VLOOKUP(tblPointScore[[#This Row],[Name / Club]],tblSthn_Div1[Name / Club],1,FALSE)),IF(ISNA(VLOOKUP(tblPointScore[[#This Row],[Name / Club]],tblSthn_Div2[Name / Club],1,FALSE)),0,3),3)</f>
        <v>0</v>
      </c>
      <c r="X296" s="23">
        <f>SUM(tblPointScore[[#This Row],[Glbn Div 1]:[Sth H Pts]])</f>
        <v>0</v>
      </c>
      <c r="Y296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96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96" s="44" t="str">
        <f>IF(AND(tblPointScore[[#This Row],[Div 1 Pts]]&gt;0,tblPointScore[[#This Row],[Div 2 Pts]]&gt;0),"Y","N")</f>
        <v>N</v>
      </c>
      <c r="AB296" s="45" t="str">
        <f>IF(AND(tblPointScore[[#This Row],[Mac Div 1 A]]&gt;0,tblPointScore[[#This Row],[Mac Div 1 B]]&gt;0),"Y","N")</f>
        <v>N</v>
      </c>
      <c r="AC296" s="45" t="str">
        <f>IF(AND(tblPointScore[[#This Row],[Mac Div 2 A]]&gt;0,tblPointScore[[#This Row],[Mac Div 2 B]]&gt;0),"Y","N")</f>
        <v>N</v>
      </c>
      <c r="AD296" s="45" t="str">
        <f>IF(AND(tblPointScore[[#This Row],[Now Div 1 A]]&gt;0,tblPointScore[[#This Row],[Now Div 1 B]]&gt;0),"Y","N")</f>
        <v>N</v>
      </c>
      <c r="AE296" s="45" t="str">
        <f>IF(AND(tblPointScore[[#This Row],[Now Div 2 A]]&gt;0,tblPointScore[[#This Row],[Now Div 2 B]]&gt;0),"Y","N")</f>
        <v>N</v>
      </c>
      <c r="AF296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97" spans="1:32" hidden="1">
      <c r="A297" s="1">
        <f ca="1">CELL("row", A296)-1</f>
        <v>295</v>
      </c>
      <c r="B297" s="7" t="s">
        <v>176</v>
      </c>
      <c r="C297" s="7" t="s">
        <v>682</v>
      </c>
      <c r="D297" s="4" t="str">
        <f>CONCATENATE(tblPointScore[[#This Row],[Name]]," - ",tblPointScore[[#This Row],[Club]])</f>
        <v>Gale Phil - CCC</v>
      </c>
      <c r="E297" s="1">
        <f>IF(ISNA(VLOOKUP(tblPointScore[[#This Row],[Name / Club]],tblGlbn_Div1[[Name / Club]:[Points]],5,FALSE)),0,VLOOKUP(tblPointScore[[#This Row],[Name / Club]],tblGlbn_Div1[[Name / Club]:[Points]],5,FALSE))</f>
        <v>0</v>
      </c>
      <c r="F297" s="1">
        <f>IF(ISNA(VLOOKUP(tblPointScore[[#This Row],[Name / Club]],tblGlbn_Div2[[Name / Club]:[Points]],5,FALSE)),0,VLOOKUP(tblPointScore[[#This Row],[Name / Club]],tblGlbn_Div2[[Name / Club]:[Points]],5,FALSE))</f>
        <v>0</v>
      </c>
      <c r="G297" s="1">
        <f>IF(ISNA(VLOOKUP(tblPointScore[[#This Row],[Name / Club]],tblGlbn_Div1[Name / Club],1,FALSE)),IF(ISNA(VLOOKUP(tblPointScore[[#This Row],[Name / Club]],tblGlbn_Div2[Name / Club],1,FALSE)),0,3),3)</f>
        <v>0</v>
      </c>
      <c r="H297" s="1">
        <f>IF(ISNA(VLOOKUP(tblPointScore[[#This Row],[Name / Club]],tblIll_Div1[[Name / Club]:[Points]],5,FALSE)),0,VLOOKUP(tblPointScore[[#This Row],[Name / Club]],tblIll_Div1[[Name / Club]:[Points]],5,FALSE))</f>
        <v>0</v>
      </c>
      <c r="I297" s="1">
        <f>IF(ISNA(VLOOKUP(tblPointScore[[#This Row],[Name / Club]],tblIll_Div2[[Name / Club]:[Points]],5,FALSE)),0,VLOOKUP(tblPointScore[[#This Row],[Name / Club]],tblIll_Div2[[Name / Club]:[Points]],5,FALSE))</f>
        <v>0</v>
      </c>
      <c r="J297" s="1">
        <f>IF(ISNA(VLOOKUP(tblPointScore[[#This Row],[Name / Club]],tblIll_Div1[Name / Club],1,FALSE)),IF(ISNA(VLOOKUP(tblPointScore[[#This Row],[Name / Club]],tblIll_Div2[Name / Club],1,FALSE)),0,3),3)</f>
        <v>0</v>
      </c>
      <c r="K297" s="1">
        <f>IF(ISNA(VLOOKUP(tblPointScore[[#This Row],[Name / Club]],tblMac_Div1A[[Name / Club]:[Points]],5,FALSE)),0,VLOOKUP(tblPointScore[[#This Row],[Name / Club]],tblMac_Div1A[[Name / Club]:[Points]],5,FALSE))</f>
        <v>0</v>
      </c>
      <c r="L297" s="1">
        <f>IF(ISNA(VLOOKUP(tblPointScore[[#This Row],[Name / Club]],tblMac_Div1B[[Name / Club]:[Points]],5,FALSE)),0,VLOOKUP(tblPointScore[[#This Row],[Name / Club]],tblMac_Div1B[[Name / Club]:[Points]],5,FALSE))</f>
        <v>0</v>
      </c>
      <c r="M297" s="1">
        <f>IF(ISNA(VLOOKUP(tblPointScore[[#This Row],[Name / Club]],tblMac_Div2A[[Name / Club]:[Points]],5,FALSE)),0,VLOOKUP(tblPointScore[[#This Row],[Name / Club]],tblMac_Div2A[[Name / Club]:[Points]],5,FALSE))</f>
        <v>0</v>
      </c>
      <c r="N297" s="1">
        <f>IF(ISNA(VLOOKUP(tblPointScore[[#This Row],[Name / Club]],tblMac_Div2B[[Name / Club]:[Points]],5,FALSE)),0,VLOOKUP(tblPointScore[[#This Row],[Name / Club]],tblMac_Div2B[[Name / Club]:[Points]],5,FALSE))</f>
        <v>0</v>
      </c>
      <c r="O29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97" s="1">
        <f>IF(ISNA(VLOOKUP(tblPointScore[[#This Row],[Name / Club]],tblNow_Div1A[[Name / Club]:[Points]],5,FALSE)),0,VLOOKUP(tblPointScore[[#This Row],[Name / Club]],tblNow_Div1A[[Name / Club]:[Points]],5,FALSE))</f>
        <v>0</v>
      </c>
      <c r="Q297" s="1">
        <f>IF(ISNA(VLOOKUP(tblPointScore[[#This Row],[Name / Club]],tblNow_Div1B[[Name / Club]:[Points]],5,FALSE)),0,VLOOKUP(tblPointScore[[#This Row],[Name / Club]],tblNow_Div1B[[Name / Club]:[Points]],5,FALSE))</f>
        <v>0</v>
      </c>
      <c r="R297" s="1">
        <f>IF(ISNA(VLOOKUP(tblPointScore[[#This Row],[Name / Club]],tblNow_Div2A[[Name / Club]:[Points]],5,FALSE)),0,VLOOKUP(tblPointScore[[#This Row],[Name / Club]],tblNow_Div2A[[Name / Club]:[Points]],5,FALSE))</f>
        <v>0</v>
      </c>
      <c r="S297" s="1">
        <f>IF(ISNA(VLOOKUP(tblPointScore[[#This Row],[Name / Club]],tblNow_Div2B[[Name / Club]:[Points]],5,FALSE)),0,VLOOKUP(tblPointScore[[#This Row],[Name / Club]],tblNow_Div2B[[Name / Club]:[Points]],5,FALSE))</f>
        <v>0</v>
      </c>
      <c r="T29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97" s="1">
        <f>IF(ISNA(VLOOKUP(tblPointScore[[#This Row],[Name / Club]],tblSthn_Div1[[Name / Club]:[Points]],5,FALSE)),0,VLOOKUP(tblPointScore[[#This Row],[Name / Club]],tblSthn_Div1[[Name / Club]:[Points]],5,FALSE))</f>
        <v>0</v>
      </c>
      <c r="V297" s="1">
        <f>IF(ISNA(VLOOKUP(tblPointScore[[#This Row],[Name / Club]],tblSthn_Div2[[Name / Club]:[Points]],5,FALSE)),0,VLOOKUP(tblPointScore[[#This Row],[Name / Club]],tblSthn_Div2[[Name / Club]:[Points]],5,FALSE))</f>
        <v>0</v>
      </c>
      <c r="W297" s="1">
        <f>IF(ISNA(VLOOKUP(tblPointScore[[#This Row],[Name / Club]],tblSthn_Div1[Name / Club],1,FALSE)),IF(ISNA(VLOOKUP(tblPointScore[[#This Row],[Name / Club]],tblSthn_Div2[Name / Club],1,FALSE)),0,3),3)</f>
        <v>0</v>
      </c>
      <c r="X297" s="1">
        <f>SUM(tblPointScore[[#This Row],[Glbn Div 1]:[Sth H Pts]])</f>
        <v>0</v>
      </c>
      <c r="Y29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9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97" s="38" t="str">
        <f>IF(AND(tblPointScore[[#This Row],[Div 1 Pts]]&gt;0,tblPointScore[[#This Row],[Div 2 Pts]]&gt;0),"Y","N")</f>
        <v>N</v>
      </c>
      <c r="AB297" s="35" t="str">
        <f>IF(AND(tblPointScore[[#This Row],[Mac Div 1 A]]&gt;0,tblPointScore[[#This Row],[Mac Div 1 B]]&gt;0),"Y","N")</f>
        <v>N</v>
      </c>
      <c r="AC297" s="35" t="str">
        <f>IF(AND(tblPointScore[[#This Row],[Mac Div 2 A]]&gt;0,tblPointScore[[#This Row],[Mac Div 2 B]]&gt;0),"Y","N")</f>
        <v>N</v>
      </c>
      <c r="AD297" s="35" t="str">
        <f>IF(AND(tblPointScore[[#This Row],[Now Div 1 A]]&gt;0,tblPointScore[[#This Row],[Now Div 1 B]]&gt;0),"Y","N")</f>
        <v>N</v>
      </c>
      <c r="AE297" s="35" t="str">
        <f>IF(AND(tblPointScore[[#This Row],[Now Div 2 A]]&gt;0,tblPointScore[[#This Row],[Now Div 2 B]]&gt;0),"Y","N")</f>
        <v>N</v>
      </c>
      <c r="AF29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98" spans="1:32" hidden="1">
      <c r="A298" s="1">
        <f ca="1">CELL("row", A297)-1</f>
        <v>296</v>
      </c>
      <c r="B298" s="7" t="s">
        <v>178</v>
      </c>
      <c r="C298" s="7" t="s">
        <v>685</v>
      </c>
      <c r="D298" s="4" t="str">
        <f>CONCATENATE(tblPointScore[[#This Row],[Name]]," - ",tblPointScore[[#This Row],[Club]])</f>
        <v>Gapps Glenn - ICC</v>
      </c>
      <c r="E298" s="1">
        <f>IF(ISNA(VLOOKUP(tblPointScore[[#This Row],[Name / Club]],tblGlbn_Div1[[Name / Club]:[Points]],5,FALSE)),0,VLOOKUP(tblPointScore[[#This Row],[Name / Club]],tblGlbn_Div1[[Name / Club]:[Points]],5,FALSE))</f>
        <v>0</v>
      </c>
      <c r="F298" s="1">
        <f>IF(ISNA(VLOOKUP(tblPointScore[[#This Row],[Name / Club]],tblGlbn_Div2[[Name / Club]:[Points]],5,FALSE)),0,VLOOKUP(tblPointScore[[#This Row],[Name / Club]],tblGlbn_Div2[[Name / Club]:[Points]],5,FALSE))</f>
        <v>0</v>
      </c>
      <c r="G298" s="1">
        <f>IF(ISNA(VLOOKUP(tblPointScore[[#This Row],[Name / Club]],tblGlbn_Div1[Name / Club],1,FALSE)),IF(ISNA(VLOOKUP(tblPointScore[[#This Row],[Name / Club]],tblGlbn_Div2[Name / Club],1,FALSE)),0,3),3)</f>
        <v>0</v>
      </c>
      <c r="H298" s="1">
        <f>IF(ISNA(VLOOKUP(tblPointScore[[#This Row],[Name / Club]],tblIll_Div1[[Name / Club]:[Points]],5,FALSE)),0,VLOOKUP(tblPointScore[[#This Row],[Name / Club]],tblIll_Div1[[Name / Club]:[Points]],5,FALSE))</f>
        <v>0</v>
      </c>
      <c r="I298" s="1">
        <f>IF(ISNA(VLOOKUP(tblPointScore[[#This Row],[Name / Club]],tblIll_Div2[[Name / Club]:[Points]],5,FALSE)),0,VLOOKUP(tblPointScore[[#This Row],[Name / Club]],tblIll_Div2[[Name / Club]:[Points]],5,FALSE))</f>
        <v>0</v>
      </c>
      <c r="J298" s="1">
        <f>IF(ISNA(VLOOKUP(tblPointScore[[#This Row],[Name / Club]],tblIll_Div1[Name / Club],1,FALSE)),IF(ISNA(VLOOKUP(tblPointScore[[#This Row],[Name / Club]],tblIll_Div2[Name / Club],1,FALSE)),0,3),3)</f>
        <v>0</v>
      </c>
      <c r="K298" s="1">
        <f>IF(ISNA(VLOOKUP(tblPointScore[[#This Row],[Name / Club]],tblMac_Div1A[[Name / Club]:[Points]],5,FALSE)),0,VLOOKUP(tblPointScore[[#This Row],[Name / Club]],tblMac_Div1A[[Name / Club]:[Points]],5,FALSE))</f>
        <v>0</v>
      </c>
      <c r="L298" s="1">
        <f>IF(ISNA(VLOOKUP(tblPointScore[[#This Row],[Name / Club]],tblMac_Div1B[[Name / Club]:[Points]],5,FALSE)),0,VLOOKUP(tblPointScore[[#This Row],[Name / Club]],tblMac_Div1B[[Name / Club]:[Points]],5,FALSE))</f>
        <v>0</v>
      </c>
      <c r="M298" s="1">
        <f>IF(ISNA(VLOOKUP(tblPointScore[[#This Row],[Name / Club]],tblMac_Div2A[[Name / Club]:[Points]],5,FALSE)),0,VLOOKUP(tblPointScore[[#This Row],[Name / Club]],tblMac_Div2A[[Name / Club]:[Points]],5,FALSE))</f>
        <v>0</v>
      </c>
      <c r="N298" s="1">
        <f>IF(ISNA(VLOOKUP(tblPointScore[[#This Row],[Name / Club]],tblMac_Div2B[[Name / Club]:[Points]],5,FALSE)),0,VLOOKUP(tblPointScore[[#This Row],[Name / Club]],tblMac_Div2B[[Name / Club]:[Points]],5,FALSE))</f>
        <v>0</v>
      </c>
      <c r="O29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98" s="1">
        <f>IF(ISNA(VLOOKUP(tblPointScore[[#This Row],[Name / Club]],tblNow_Div1A[[Name / Club]:[Points]],5,FALSE)),0,VLOOKUP(tblPointScore[[#This Row],[Name / Club]],tblNow_Div1A[[Name / Club]:[Points]],5,FALSE))</f>
        <v>0</v>
      </c>
      <c r="Q298" s="1">
        <f>IF(ISNA(VLOOKUP(tblPointScore[[#This Row],[Name / Club]],tblNow_Div1B[[Name / Club]:[Points]],5,FALSE)),0,VLOOKUP(tblPointScore[[#This Row],[Name / Club]],tblNow_Div1B[[Name / Club]:[Points]],5,FALSE))</f>
        <v>0</v>
      </c>
      <c r="R298" s="1">
        <f>IF(ISNA(VLOOKUP(tblPointScore[[#This Row],[Name / Club]],tblNow_Div2A[[Name / Club]:[Points]],5,FALSE)),0,VLOOKUP(tblPointScore[[#This Row],[Name / Club]],tblNow_Div2A[[Name / Club]:[Points]],5,FALSE))</f>
        <v>0</v>
      </c>
      <c r="S298" s="1">
        <f>IF(ISNA(VLOOKUP(tblPointScore[[#This Row],[Name / Club]],tblNow_Div2B[[Name / Club]:[Points]],5,FALSE)),0,VLOOKUP(tblPointScore[[#This Row],[Name / Club]],tblNow_Div2B[[Name / Club]:[Points]],5,FALSE))</f>
        <v>0</v>
      </c>
      <c r="T29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98" s="1">
        <f>IF(ISNA(VLOOKUP(tblPointScore[[#This Row],[Name / Club]],tblSthn_Div1[[Name / Club]:[Points]],5,FALSE)),0,VLOOKUP(tblPointScore[[#This Row],[Name / Club]],tblSthn_Div1[[Name / Club]:[Points]],5,FALSE))</f>
        <v>0</v>
      </c>
      <c r="V298" s="1">
        <f>IF(ISNA(VLOOKUP(tblPointScore[[#This Row],[Name / Club]],tblSthn_Div2[[Name / Club]:[Points]],5,FALSE)),0,VLOOKUP(tblPointScore[[#This Row],[Name / Club]],tblSthn_Div2[[Name / Club]:[Points]],5,FALSE))</f>
        <v>0</v>
      </c>
      <c r="W298" s="1">
        <f>IF(ISNA(VLOOKUP(tblPointScore[[#This Row],[Name / Club]],tblSthn_Div1[Name / Club],1,FALSE)),IF(ISNA(VLOOKUP(tblPointScore[[#This Row],[Name / Club]],tblSthn_Div2[Name / Club],1,FALSE)),0,3),3)</f>
        <v>0</v>
      </c>
      <c r="X298" s="1">
        <f>SUM(tblPointScore[[#This Row],[Glbn Div 1]:[Sth H Pts]])</f>
        <v>0</v>
      </c>
      <c r="Y29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9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98" s="38" t="str">
        <f>IF(AND(tblPointScore[[#This Row],[Div 1 Pts]]&gt;0,tblPointScore[[#This Row],[Div 2 Pts]]&gt;0),"Y","N")</f>
        <v>N</v>
      </c>
      <c r="AB298" s="35" t="str">
        <f>IF(AND(tblPointScore[[#This Row],[Mac Div 1 A]]&gt;0,tblPointScore[[#This Row],[Mac Div 1 B]]&gt;0),"Y","N")</f>
        <v>N</v>
      </c>
      <c r="AC298" s="35" t="str">
        <f>IF(AND(tblPointScore[[#This Row],[Mac Div 2 A]]&gt;0,tblPointScore[[#This Row],[Mac Div 2 B]]&gt;0),"Y","N")</f>
        <v>N</v>
      </c>
      <c r="AD298" s="35" t="str">
        <f>IF(AND(tblPointScore[[#This Row],[Now Div 1 A]]&gt;0,tblPointScore[[#This Row],[Now Div 1 B]]&gt;0),"Y","N")</f>
        <v>N</v>
      </c>
      <c r="AE298" s="35" t="str">
        <f>IF(AND(tblPointScore[[#This Row],[Now Div 2 A]]&gt;0,tblPointScore[[#This Row],[Now Div 2 B]]&gt;0),"Y","N")</f>
        <v>N</v>
      </c>
      <c r="AF29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299" spans="1:32" hidden="1">
      <c r="A299" s="1">
        <f ca="1">CELL("row", A298)-1</f>
        <v>297</v>
      </c>
      <c r="B299" s="7" t="s">
        <v>449</v>
      </c>
      <c r="C299" s="7" t="s">
        <v>681</v>
      </c>
      <c r="D299" s="4" t="str">
        <f>CONCATENATE(tblPointScore[[#This Row],[Name]]," - ",tblPointScore[[#This Row],[Club]])</f>
        <v>Gibson Mark - GCC</v>
      </c>
      <c r="E299" s="1">
        <f>IF(ISNA(VLOOKUP(tblPointScore[[#This Row],[Name / Club]],tblGlbn_Div1[[Name / Club]:[Points]],5,FALSE)),0,VLOOKUP(tblPointScore[[#This Row],[Name / Club]],tblGlbn_Div1[[Name / Club]:[Points]],5,FALSE))</f>
        <v>0</v>
      </c>
      <c r="F299" s="9">
        <f>IF(ISNA(VLOOKUP(tblPointScore[[#This Row],[Name / Club]],tblGlbn_Div2[[Name / Club]:[Points]],5,FALSE)),0,VLOOKUP(tblPointScore[[#This Row],[Name / Club]],tblGlbn_Div2[[Name / Club]:[Points]],5,FALSE))</f>
        <v>0</v>
      </c>
      <c r="G299" s="9">
        <f>IF(ISNA(VLOOKUP(tblPointScore[[#This Row],[Name / Club]],tblGlbn_Div1[Name / Club],1,FALSE)),IF(ISNA(VLOOKUP(tblPointScore[[#This Row],[Name / Club]],tblGlbn_Div2[Name / Club],1,FALSE)),0,3),3)</f>
        <v>0</v>
      </c>
      <c r="H299" s="1">
        <f>IF(ISNA(VLOOKUP(tblPointScore[[#This Row],[Name / Club]],tblIll_Div1[[Name / Club]:[Points]],5,FALSE)),0,VLOOKUP(tblPointScore[[#This Row],[Name / Club]],tblIll_Div1[[Name / Club]:[Points]],5,FALSE))</f>
        <v>0</v>
      </c>
      <c r="I299" s="1">
        <f>IF(ISNA(VLOOKUP(tblPointScore[[#This Row],[Name / Club]],tblIll_Div2[[Name / Club]:[Points]],5,FALSE)),0,VLOOKUP(tblPointScore[[#This Row],[Name / Club]],tblIll_Div2[[Name / Club]:[Points]],5,FALSE))</f>
        <v>0</v>
      </c>
      <c r="J299" s="1">
        <f>IF(ISNA(VLOOKUP(tblPointScore[[#This Row],[Name / Club]],tblIll_Div1[Name / Club],1,FALSE)),IF(ISNA(VLOOKUP(tblPointScore[[#This Row],[Name / Club]],tblIll_Div2[Name / Club],1,FALSE)),0,3),3)</f>
        <v>0</v>
      </c>
      <c r="K299" s="1">
        <f>IF(ISNA(VLOOKUP(tblPointScore[[#This Row],[Name / Club]],tblMac_Div1A[[Name / Club]:[Points]],5,FALSE)),0,VLOOKUP(tblPointScore[[#This Row],[Name / Club]],tblMac_Div1A[[Name / Club]:[Points]],5,FALSE))</f>
        <v>0</v>
      </c>
      <c r="L299" s="1">
        <f>IF(ISNA(VLOOKUP(tblPointScore[[#This Row],[Name / Club]],tblMac_Div1B[[Name / Club]:[Points]],5,FALSE)),0,VLOOKUP(tblPointScore[[#This Row],[Name / Club]],tblMac_Div1B[[Name / Club]:[Points]],5,FALSE))</f>
        <v>0</v>
      </c>
      <c r="M299" s="1">
        <f>IF(ISNA(VLOOKUP(tblPointScore[[#This Row],[Name / Club]],tblMac_Div2A[[Name / Club]:[Points]],5,FALSE)),0,VLOOKUP(tblPointScore[[#This Row],[Name / Club]],tblMac_Div2A[[Name / Club]:[Points]],5,FALSE))</f>
        <v>0</v>
      </c>
      <c r="N299" s="1">
        <f>IF(ISNA(VLOOKUP(tblPointScore[[#This Row],[Name / Club]],tblMac_Div2B[[Name / Club]:[Points]],5,FALSE)),0,VLOOKUP(tblPointScore[[#This Row],[Name / Club]],tblMac_Div2B[[Name / Club]:[Points]],5,FALSE))</f>
        <v>0</v>
      </c>
      <c r="O29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299" s="1">
        <f>IF(ISNA(VLOOKUP(tblPointScore[[#This Row],[Name / Club]],tblNow_Div1A[[Name / Club]:[Points]],5,FALSE)),0,VLOOKUP(tblPointScore[[#This Row],[Name / Club]],tblNow_Div1A[[Name / Club]:[Points]],5,FALSE))</f>
        <v>0</v>
      </c>
      <c r="Q299" s="1">
        <f>IF(ISNA(VLOOKUP(tblPointScore[[#This Row],[Name / Club]],tblNow_Div1B[[Name / Club]:[Points]],5,FALSE)),0,VLOOKUP(tblPointScore[[#This Row],[Name / Club]],tblNow_Div1B[[Name / Club]:[Points]],5,FALSE))</f>
        <v>0</v>
      </c>
      <c r="R299" s="1">
        <f>IF(ISNA(VLOOKUP(tblPointScore[[#This Row],[Name / Club]],tblNow_Div2A[[Name / Club]:[Points]],5,FALSE)),0,VLOOKUP(tblPointScore[[#This Row],[Name / Club]],tblNow_Div2A[[Name / Club]:[Points]],5,FALSE))</f>
        <v>0</v>
      </c>
      <c r="S299" s="1">
        <f>IF(ISNA(VLOOKUP(tblPointScore[[#This Row],[Name / Club]],tblNow_Div2B[[Name / Club]:[Points]],5,FALSE)),0,VLOOKUP(tblPointScore[[#This Row],[Name / Club]],tblNow_Div2B[[Name / Club]:[Points]],5,FALSE))</f>
        <v>0</v>
      </c>
      <c r="T29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299" s="1">
        <f>IF(ISNA(VLOOKUP(tblPointScore[[#This Row],[Name / Club]],tblSthn_Div1[[Name / Club]:[Points]],5,FALSE)),0,VLOOKUP(tblPointScore[[#This Row],[Name / Club]],tblSthn_Div1[[Name / Club]:[Points]],5,FALSE))</f>
        <v>0</v>
      </c>
      <c r="V299" s="1">
        <f>IF(ISNA(VLOOKUP(tblPointScore[[#This Row],[Name / Club]],tblSthn_Div2[[Name / Club]:[Points]],5,FALSE)),0,VLOOKUP(tblPointScore[[#This Row],[Name / Club]],tblSthn_Div2[[Name / Club]:[Points]],5,FALSE))</f>
        <v>0</v>
      </c>
      <c r="W299" s="1">
        <f>IF(ISNA(VLOOKUP(tblPointScore[[#This Row],[Name / Club]],tblSthn_Div1[Name / Club],1,FALSE)),IF(ISNA(VLOOKUP(tblPointScore[[#This Row],[Name / Club]],tblSthn_Div2[Name / Club],1,FALSE)),0,3),3)</f>
        <v>0</v>
      </c>
      <c r="X299" s="9">
        <f>SUM(tblPointScore[[#This Row],[Glbn Div 1]:[Sth H Pts]])</f>
        <v>0</v>
      </c>
      <c r="Y29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29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299" s="38" t="str">
        <f>IF(AND(tblPointScore[[#This Row],[Div 1 Pts]]&gt;0,tblPointScore[[#This Row],[Div 2 Pts]]&gt;0),"Y","N")</f>
        <v>N</v>
      </c>
      <c r="AB299" s="35" t="str">
        <f>IF(AND(tblPointScore[[#This Row],[Mac Div 1 A]]&gt;0,tblPointScore[[#This Row],[Mac Div 1 B]]&gt;0),"Y","N")</f>
        <v>N</v>
      </c>
      <c r="AC299" s="35" t="str">
        <f>IF(AND(tblPointScore[[#This Row],[Mac Div 2 A]]&gt;0,tblPointScore[[#This Row],[Mac Div 2 B]]&gt;0),"Y","N")</f>
        <v>N</v>
      </c>
      <c r="AD299" s="35" t="str">
        <f>IF(AND(tblPointScore[[#This Row],[Now Div 1 A]]&gt;0,tblPointScore[[#This Row],[Now Div 1 B]]&gt;0),"Y","N")</f>
        <v>N</v>
      </c>
      <c r="AE299" s="35" t="str">
        <f>IF(AND(tblPointScore[[#This Row],[Now Div 2 A]]&gt;0,tblPointScore[[#This Row],[Now Div 2 B]]&gt;0),"Y","N")</f>
        <v>N</v>
      </c>
      <c r="AF29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00" spans="1:32" hidden="1">
      <c r="A300" s="1">
        <f ca="1">CELL("row", A299)-1</f>
        <v>298</v>
      </c>
      <c r="B300" s="7" t="s">
        <v>179</v>
      </c>
      <c r="C300" s="7" t="s">
        <v>682</v>
      </c>
      <c r="D300" s="4" t="str">
        <f>CONCATENATE(tblPointScore[[#This Row],[Name]]," - ",tblPointScore[[#This Row],[Club]])</f>
        <v>Gilman Andrew - CCC</v>
      </c>
      <c r="E300" s="1">
        <f>IF(ISNA(VLOOKUP(tblPointScore[[#This Row],[Name / Club]],tblGlbn_Div1[[Name / Club]:[Points]],5,FALSE)),0,VLOOKUP(tblPointScore[[#This Row],[Name / Club]],tblGlbn_Div1[[Name / Club]:[Points]],5,FALSE))</f>
        <v>0</v>
      </c>
      <c r="F300" s="1">
        <f>IF(ISNA(VLOOKUP(tblPointScore[[#This Row],[Name / Club]],tblGlbn_Div2[[Name / Club]:[Points]],5,FALSE)),0,VLOOKUP(tblPointScore[[#This Row],[Name / Club]],tblGlbn_Div2[[Name / Club]:[Points]],5,FALSE))</f>
        <v>0</v>
      </c>
      <c r="G300" s="1">
        <f>IF(ISNA(VLOOKUP(tblPointScore[[#This Row],[Name / Club]],tblGlbn_Div1[Name / Club],1,FALSE)),IF(ISNA(VLOOKUP(tblPointScore[[#This Row],[Name / Club]],tblGlbn_Div2[Name / Club],1,FALSE)),0,3),3)</f>
        <v>0</v>
      </c>
      <c r="H300" s="1">
        <f>IF(ISNA(VLOOKUP(tblPointScore[[#This Row],[Name / Club]],tblIll_Div1[[Name / Club]:[Points]],5,FALSE)),0,VLOOKUP(tblPointScore[[#This Row],[Name / Club]],tblIll_Div1[[Name / Club]:[Points]],5,FALSE))</f>
        <v>0</v>
      </c>
      <c r="I300" s="1">
        <f>IF(ISNA(VLOOKUP(tblPointScore[[#This Row],[Name / Club]],tblIll_Div2[[Name / Club]:[Points]],5,FALSE)),0,VLOOKUP(tblPointScore[[#This Row],[Name / Club]],tblIll_Div2[[Name / Club]:[Points]],5,FALSE))</f>
        <v>0</v>
      </c>
      <c r="J300" s="1">
        <f>IF(ISNA(VLOOKUP(tblPointScore[[#This Row],[Name / Club]],tblIll_Div1[Name / Club],1,FALSE)),IF(ISNA(VLOOKUP(tblPointScore[[#This Row],[Name / Club]],tblIll_Div2[Name / Club],1,FALSE)),0,3),3)</f>
        <v>0</v>
      </c>
      <c r="K300" s="1">
        <f>IF(ISNA(VLOOKUP(tblPointScore[[#This Row],[Name / Club]],tblMac_Div1A[[Name / Club]:[Points]],5,FALSE)),0,VLOOKUP(tblPointScore[[#This Row],[Name / Club]],tblMac_Div1A[[Name / Club]:[Points]],5,FALSE))</f>
        <v>0</v>
      </c>
      <c r="L300" s="1">
        <f>IF(ISNA(VLOOKUP(tblPointScore[[#This Row],[Name / Club]],tblMac_Div1B[[Name / Club]:[Points]],5,FALSE)),0,VLOOKUP(tblPointScore[[#This Row],[Name / Club]],tblMac_Div1B[[Name / Club]:[Points]],5,FALSE))</f>
        <v>0</v>
      </c>
      <c r="M300" s="1">
        <f>IF(ISNA(VLOOKUP(tblPointScore[[#This Row],[Name / Club]],tblMac_Div2A[[Name / Club]:[Points]],5,FALSE)),0,VLOOKUP(tblPointScore[[#This Row],[Name / Club]],tblMac_Div2A[[Name / Club]:[Points]],5,FALSE))</f>
        <v>0</v>
      </c>
      <c r="N300" s="1">
        <f>IF(ISNA(VLOOKUP(tblPointScore[[#This Row],[Name / Club]],tblMac_Div2B[[Name / Club]:[Points]],5,FALSE)),0,VLOOKUP(tblPointScore[[#This Row],[Name / Club]],tblMac_Div2B[[Name / Club]:[Points]],5,FALSE))</f>
        <v>0</v>
      </c>
      <c r="O30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00" s="1">
        <f>IF(ISNA(VLOOKUP(tblPointScore[[#This Row],[Name / Club]],tblNow_Div1A[[Name / Club]:[Points]],5,FALSE)),0,VLOOKUP(tblPointScore[[#This Row],[Name / Club]],tblNow_Div1A[[Name / Club]:[Points]],5,FALSE))</f>
        <v>0</v>
      </c>
      <c r="Q300" s="1">
        <f>IF(ISNA(VLOOKUP(tblPointScore[[#This Row],[Name / Club]],tblNow_Div1B[[Name / Club]:[Points]],5,FALSE)),0,VLOOKUP(tblPointScore[[#This Row],[Name / Club]],tblNow_Div1B[[Name / Club]:[Points]],5,FALSE))</f>
        <v>0</v>
      </c>
      <c r="R300" s="1">
        <f>IF(ISNA(VLOOKUP(tblPointScore[[#This Row],[Name / Club]],tblNow_Div2A[[Name / Club]:[Points]],5,FALSE)),0,VLOOKUP(tblPointScore[[#This Row],[Name / Club]],tblNow_Div2A[[Name / Club]:[Points]],5,FALSE))</f>
        <v>0</v>
      </c>
      <c r="S300" s="1">
        <f>IF(ISNA(VLOOKUP(tblPointScore[[#This Row],[Name / Club]],tblNow_Div2B[[Name / Club]:[Points]],5,FALSE)),0,VLOOKUP(tblPointScore[[#This Row],[Name / Club]],tblNow_Div2B[[Name / Club]:[Points]],5,FALSE))</f>
        <v>0</v>
      </c>
      <c r="T30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00" s="1">
        <f>IF(ISNA(VLOOKUP(tblPointScore[[#This Row],[Name / Club]],tblSthn_Div1[[Name / Club]:[Points]],5,FALSE)),0,VLOOKUP(tblPointScore[[#This Row],[Name / Club]],tblSthn_Div1[[Name / Club]:[Points]],5,FALSE))</f>
        <v>0</v>
      </c>
      <c r="V300" s="1">
        <f>IF(ISNA(VLOOKUP(tblPointScore[[#This Row],[Name / Club]],tblSthn_Div2[[Name / Club]:[Points]],5,FALSE)),0,VLOOKUP(tblPointScore[[#This Row],[Name / Club]],tblSthn_Div2[[Name / Club]:[Points]],5,FALSE))</f>
        <v>0</v>
      </c>
      <c r="W300" s="1">
        <f>IF(ISNA(VLOOKUP(tblPointScore[[#This Row],[Name / Club]],tblSthn_Div1[Name / Club],1,FALSE)),IF(ISNA(VLOOKUP(tblPointScore[[#This Row],[Name / Club]],tblSthn_Div2[Name / Club],1,FALSE)),0,3),3)</f>
        <v>0</v>
      </c>
      <c r="X300" s="1">
        <f>SUM(tblPointScore[[#This Row],[Glbn Div 1]:[Sth H Pts]])</f>
        <v>0</v>
      </c>
      <c r="Y30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0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00" s="38" t="str">
        <f>IF(AND(tblPointScore[[#This Row],[Div 1 Pts]]&gt;0,tblPointScore[[#This Row],[Div 2 Pts]]&gt;0),"Y","N")</f>
        <v>N</v>
      </c>
      <c r="AB300" s="35" t="str">
        <f>IF(AND(tblPointScore[[#This Row],[Mac Div 1 A]]&gt;0,tblPointScore[[#This Row],[Mac Div 1 B]]&gt;0),"Y","N")</f>
        <v>N</v>
      </c>
      <c r="AC300" s="35" t="str">
        <f>IF(AND(tblPointScore[[#This Row],[Mac Div 2 A]]&gt;0,tblPointScore[[#This Row],[Mac Div 2 B]]&gt;0),"Y","N")</f>
        <v>N</v>
      </c>
      <c r="AD300" s="35" t="str">
        <f>IF(AND(tblPointScore[[#This Row],[Now Div 1 A]]&gt;0,tblPointScore[[#This Row],[Now Div 1 B]]&gt;0),"Y","N")</f>
        <v>N</v>
      </c>
      <c r="AE300" s="35" t="str">
        <f>IF(AND(tblPointScore[[#This Row],[Now Div 2 A]]&gt;0,tblPointScore[[#This Row],[Now Div 2 B]]&gt;0),"Y","N")</f>
        <v>N</v>
      </c>
      <c r="AF30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01" spans="1:32" hidden="1">
      <c r="A301" s="1">
        <f ca="1">CELL("row", A300)-1</f>
        <v>299</v>
      </c>
      <c r="B301" s="7" t="s">
        <v>180</v>
      </c>
      <c r="C301" s="7" t="s">
        <v>682</v>
      </c>
      <c r="D301" s="4" t="str">
        <f>CONCATENATE(tblPointScore[[#This Row],[Name]]," - ",tblPointScore[[#This Row],[Club]])</f>
        <v>Gleeson Patrick - CCC</v>
      </c>
      <c r="E301" s="1">
        <f>IF(ISNA(VLOOKUP(tblPointScore[[#This Row],[Name / Club]],tblGlbn_Div1[[Name / Club]:[Points]],5,FALSE)),0,VLOOKUP(tblPointScore[[#This Row],[Name / Club]],tblGlbn_Div1[[Name / Club]:[Points]],5,FALSE))</f>
        <v>0</v>
      </c>
      <c r="F301" s="1">
        <f>IF(ISNA(VLOOKUP(tblPointScore[[#This Row],[Name / Club]],tblGlbn_Div2[[Name / Club]:[Points]],5,FALSE)),0,VLOOKUP(tblPointScore[[#This Row],[Name / Club]],tblGlbn_Div2[[Name / Club]:[Points]],5,FALSE))</f>
        <v>0</v>
      </c>
      <c r="G301" s="1">
        <f>IF(ISNA(VLOOKUP(tblPointScore[[#This Row],[Name / Club]],tblGlbn_Div1[Name / Club],1,FALSE)),IF(ISNA(VLOOKUP(tblPointScore[[#This Row],[Name / Club]],tblGlbn_Div2[Name / Club],1,FALSE)),0,3),3)</f>
        <v>0</v>
      </c>
      <c r="H301" s="1">
        <f>IF(ISNA(VLOOKUP(tblPointScore[[#This Row],[Name / Club]],tblIll_Div1[[Name / Club]:[Points]],5,FALSE)),0,VLOOKUP(tblPointScore[[#This Row],[Name / Club]],tblIll_Div1[[Name / Club]:[Points]],5,FALSE))</f>
        <v>0</v>
      </c>
      <c r="I301" s="1">
        <f>IF(ISNA(VLOOKUP(tblPointScore[[#This Row],[Name / Club]],tblIll_Div2[[Name / Club]:[Points]],5,FALSE)),0,VLOOKUP(tblPointScore[[#This Row],[Name / Club]],tblIll_Div2[[Name / Club]:[Points]],5,FALSE))</f>
        <v>0</v>
      </c>
      <c r="J301" s="1">
        <f>IF(ISNA(VLOOKUP(tblPointScore[[#This Row],[Name / Club]],tblIll_Div1[Name / Club],1,FALSE)),IF(ISNA(VLOOKUP(tblPointScore[[#This Row],[Name / Club]],tblIll_Div2[Name / Club],1,FALSE)),0,3),3)</f>
        <v>0</v>
      </c>
      <c r="K301" s="1">
        <f>IF(ISNA(VLOOKUP(tblPointScore[[#This Row],[Name / Club]],tblMac_Div1A[[Name / Club]:[Points]],5,FALSE)),0,VLOOKUP(tblPointScore[[#This Row],[Name / Club]],tblMac_Div1A[[Name / Club]:[Points]],5,FALSE))</f>
        <v>0</v>
      </c>
      <c r="L301" s="1">
        <f>IF(ISNA(VLOOKUP(tblPointScore[[#This Row],[Name / Club]],tblMac_Div1B[[Name / Club]:[Points]],5,FALSE)),0,VLOOKUP(tblPointScore[[#This Row],[Name / Club]],tblMac_Div1B[[Name / Club]:[Points]],5,FALSE))</f>
        <v>0</v>
      </c>
      <c r="M301" s="1">
        <f>IF(ISNA(VLOOKUP(tblPointScore[[#This Row],[Name / Club]],tblMac_Div2A[[Name / Club]:[Points]],5,FALSE)),0,VLOOKUP(tblPointScore[[#This Row],[Name / Club]],tblMac_Div2A[[Name / Club]:[Points]],5,FALSE))</f>
        <v>0</v>
      </c>
      <c r="N301" s="1">
        <f>IF(ISNA(VLOOKUP(tblPointScore[[#This Row],[Name / Club]],tblMac_Div2B[[Name / Club]:[Points]],5,FALSE)),0,VLOOKUP(tblPointScore[[#This Row],[Name / Club]],tblMac_Div2B[[Name / Club]:[Points]],5,FALSE))</f>
        <v>0</v>
      </c>
      <c r="O30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01" s="1">
        <f>IF(ISNA(VLOOKUP(tblPointScore[[#This Row],[Name / Club]],tblNow_Div1A[[Name / Club]:[Points]],5,FALSE)),0,VLOOKUP(tblPointScore[[#This Row],[Name / Club]],tblNow_Div1A[[Name / Club]:[Points]],5,FALSE))</f>
        <v>0</v>
      </c>
      <c r="Q301" s="1">
        <f>IF(ISNA(VLOOKUP(tblPointScore[[#This Row],[Name / Club]],tblNow_Div1B[[Name / Club]:[Points]],5,FALSE)),0,VLOOKUP(tblPointScore[[#This Row],[Name / Club]],tblNow_Div1B[[Name / Club]:[Points]],5,FALSE))</f>
        <v>0</v>
      </c>
      <c r="R301" s="1">
        <f>IF(ISNA(VLOOKUP(tblPointScore[[#This Row],[Name / Club]],tblNow_Div2A[[Name / Club]:[Points]],5,FALSE)),0,VLOOKUP(tblPointScore[[#This Row],[Name / Club]],tblNow_Div2A[[Name / Club]:[Points]],5,FALSE))</f>
        <v>0</v>
      </c>
      <c r="S301" s="1">
        <f>IF(ISNA(VLOOKUP(tblPointScore[[#This Row],[Name / Club]],tblNow_Div2B[[Name / Club]:[Points]],5,FALSE)),0,VLOOKUP(tblPointScore[[#This Row],[Name / Club]],tblNow_Div2B[[Name / Club]:[Points]],5,FALSE))</f>
        <v>0</v>
      </c>
      <c r="T30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01" s="1">
        <f>IF(ISNA(VLOOKUP(tblPointScore[[#This Row],[Name / Club]],tblSthn_Div1[[Name / Club]:[Points]],5,FALSE)),0,VLOOKUP(tblPointScore[[#This Row],[Name / Club]],tblSthn_Div1[[Name / Club]:[Points]],5,FALSE))</f>
        <v>0</v>
      </c>
      <c r="V301" s="1">
        <f>IF(ISNA(VLOOKUP(tblPointScore[[#This Row],[Name / Club]],tblSthn_Div2[[Name / Club]:[Points]],5,FALSE)),0,VLOOKUP(tblPointScore[[#This Row],[Name / Club]],tblSthn_Div2[[Name / Club]:[Points]],5,FALSE))</f>
        <v>0</v>
      </c>
      <c r="W301" s="1">
        <f>IF(ISNA(VLOOKUP(tblPointScore[[#This Row],[Name / Club]],tblSthn_Div1[Name / Club],1,FALSE)),IF(ISNA(VLOOKUP(tblPointScore[[#This Row],[Name / Club]],tblSthn_Div2[Name / Club],1,FALSE)),0,3),3)</f>
        <v>0</v>
      </c>
      <c r="X301" s="1">
        <f>SUM(tblPointScore[[#This Row],[Glbn Div 1]:[Sth H Pts]])</f>
        <v>0</v>
      </c>
      <c r="Y30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0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01" s="38" t="str">
        <f>IF(AND(tblPointScore[[#This Row],[Div 1 Pts]]&gt;0,tblPointScore[[#This Row],[Div 2 Pts]]&gt;0),"Y","N")</f>
        <v>N</v>
      </c>
      <c r="AB301" s="35" t="str">
        <f>IF(AND(tblPointScore[[#This Row],[Mac Div 1 A]]&gt;0,tblPointScore[[#This Row],[Mac Div 1 B]]&gt;0),"Y","N")</f>
        <v>N</v>
      </c>
      <c r="AC301" s="35" t="str">
        <f>IF(AND(tblPointScore[[#This Row],[Mac Div 2 A]]&gt;0,tblPointScore[[#This Row],[Mac Div 2 B]]&gt;0),"Y","N")</f>
        <v>N</v>
      </c>
      <c r="AD301" s="35" t="str">
        <f>IF(AND(tblPointScore[[#This Row],[Now Div 1 A]]&gt;0,tblPointScore[[#This Row],[Now Div 1 B]]&gt;0),"Y","N")</f>
        <v>N</v>
      </c>
      <c r="AE301" s="35" t="str">
        <f>IF(AND(tblPointScore[[#This Row],[Now Div 2 A]]&gt;0,tblPointScore[[#This Row],[Now Div 2 B]]&gt;0),"Y","N")</f>
        <v>N</v>
      </c>
      <c r="AF30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02" spans="1:32" hidden="1">
      <c r="A302" s="1">
        <f ca="1">CELL("row", A301)-1</f>
        <v>300</v>
      </c>
      <c r="B302" s="7" t="s">
        <v>181</v>
      </c>
      <c r="C302" s="7" t="s">
        <v>683</v>
      </c>
      <c r="D302" s="4" t="str">
        <f>CONCATENATE(tblPointScore[[#This Row],[Name]]," - ",tblPointScore[[#This Row],[Club]])</f>
        <v>Glenn Catherine - SHCC</v>
      </c>
      <c r="E302" s="1">
        <f>IF(ISNA(VLOOKUP(tblPointScore[[#This Row],[Name / Club]],tblGlbn_Div1[[Name / Club]:[Points]],5,FALSE)),0,VLOOKUP(tblPointScore[[#This Row],[Name / Club]],tblGlbn_Div1[[Name / Club]:[Points]],5,FALSE))</f>
        <v>0</v>
      </c>
      <c r="F302" s="1">
        <f>IF(ISNA(VLOOKUP(tblPointScore[[#This Row],[Name / Club]],tblGlbn_Div2[[Name / Club]:[Points]],5,FALSE)),0,VLOOKUP(tblPointScore[[#This Row],[Name / Club]],tblGlbn_Div2[[Name / Club]:[Points]],5,FALSE))</f>
        <v>0</v>
      </c>
      <c r="G302" s="1">
        <f>IF(ISNA(VLOOKUP(tblPointScore[[#This Row],[Name / Club]],tblGlbn_Div1[Name / Club],1,FALSE)),IF(ISNA(VLOOKUP(tblPointScore[[#This Row],[Name / Club]],tblGlbn_Div2[Name / Club],1,FALSE)),0,3),3)</f>
        <v>0</v>
      </c>
      <c r="H302" s="1">
        <f>IF(ISNA(VLOOKUP(tblPointScore[[#This Row],[Name / Club]],tblIll_Div1[[Name / Club]:[Points]],5,FALSE)),0,VLOOKUP(tblPointScore[[#This Row],[Name / Club]],tblIll_Div1[[Name / Club]:[Points]],5,FALSE))</f>
        <v>0</v>
      </c>
      <c r="I302" s="1">
        <f>IF(ISNA(VLOOKUP(tblPointScore[[#This Row],[Name / Club]],tblIll_Div2[[Name / Club]:[Points]],5,FALSE)),0,VLOOKUP(tblPointScore[[#This Row],[Name / Club]],tblIll_Div2[[Name / Club]:[Points]],5,FALSE))</f>
        <v>0</v>
      </c>
      <c r="J302" s="1">
        <f>IF(ISNA(VLOOKUP(tblPointScore[[#This Row],[Name / Club]],tblIll_Div1[Name / Club],1,FALSE)),IF(ISNA(VLOOKUP(tblPointScore[[#This Row],[Name / Club]],tblIll_Div2[Name / Club],1,FALSE)),0,3),3)</f>
        <v>0</v>
      </c>
      <c r="K302" s="1">
        <f>IF(ISNA(VLOOKUP(tblPointScore[[#This Row],[Name / Club]],tblMac_Div1A[[Name / Club]:[Points]],5,FALSE)),0,VLOOKUP(tblPointScore[[#This Row],[Name / Club]],tblMac_Div1A[[Name / Club]:[Points]],5,FALSE))</f>
        <v>0</v>
      </c>
      <c r="L302" s="1">
        <f>IF(ISNA(VLOOKUP(tblPointScore[[#This Row],[Name / Club]],tblMac_Div1B[[Name / Club]:[Points]],5,FALSE)),0,VLOOKUP(tblPointScore[[#This Row],[Name / Club]],tblMac_Div1B[[Name / Club]:[Points]],5,FALSE))</f>
        <v>0</v>
      </c>
      <c r="M302" s="1">
        <f>IF(ISNA(VLOOKUP(tblPointScore[[#This Row],[Name / Club]],tblMac_Div2A[[Name / Club]:[Points]],5,FALSE)),0,VLOOKUP(tblPointScore[[#This Row],[Name / Club]],tblMac_Div2A[[Name / Club]:[Points]],5,FALSE))</f>
        <v>0</v>
      </c>
      <c r="N302" s="1">
        <f>IF(ISNA(VLOOKUP(tblPointScore[[#This Row],[Name / Club]],tblMac_Div2B[[Name / Club]:[Points]],5,FALSE)),0,VLOOKUP(tblPointScore[[#This Row],[Name / Club]],tblMac_Div2B[[Name / Club]:[Points]],5,FALSE))</f>
        <v>0</v>
      </c>
      <c r="O30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02" s="1">
        <f>IF(ISNA(VLOOKUP(tblPointScore[[#This Row],[Name / Club]],tblNow_Div1A[[Name / Club]:[Points]],5,FALSE)),0,VLOOKUP(tblPointScore[[#This Row],[Name / Club]],tblNow_Div1A[[Name / Club]:[Points]],5,FALSE))</f>
        <v>0</v>
      </c>
      <c r="Q302" s="1">
        <f>IF(ISNA(VLOOKUP(tblPointScore[[#This Row],[Name / Club]],tblNow_Div1B[[Name / Club]:[Points]],5,FALSE)),0,VLOOKUP(tblPointScore[[#This Row],[Name / Club]],tblNow_Div1B[[Name / Club]:[Points]],5,FALSE))</f>
        <v>0</v>
      </c>
      <c r="R302" s="1">
        <f>IF(ISNA(VLOOKUP(tblPointScore[[#This Row],[Name / Club]],tblNow_Div2A[[Name / Club]:[Points]],5,FALSE)),0,VLOOKUP(tblPointScore[[#This Row],[Name / Club]],tblNow_Div2A[[Name / Club]:[Points]],5,FALSE))</f>
        <v>0</v>
      </c>
      <c r="S302" s="1">
        <f>IF(ISNA(VLOOKUP(tblPointScore[[#This Row],[Name / Club]],tblNow_Div2B[[Name / Club]:[Points]],5,FALSE)),0,VLOOKUP(tblPointScore[[#This Row],[Name / Club]],tblNow_Div2B[[Name / Club]:[Points]],5,FALSE))</f>
        <v>0</v>
      </c>
      <c r="T30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02" s="1">
        <f>IF(ISNA(VLOOKUP(tblPointScore[[#This Row],[Name / Club]],tblSthn_Div1[[Name / Club]:[Points]],5,FALSE)),0,VLOOKUP(tblPointScore[[#This Row],[Name / Club]],tblSthn_Div1[[Name / Club]:[Points]],5,FALSE))</f>
        <v>0</v>
      </c>
      <c r="V302" s="1">
        <f>IF(ISNA(VLOOKUP(tblPointScore[[#This Row],[Name / Club]],tblSthn_Div2[[Name / Club]:[Points]],5,FALSE)),0,VLOOKUP(tblPointScore[[#This Row],[Name / Club]],tblSthn_Div2[[Name / Club]:[Points]],5,FALSE))</f>
        <v>0</v>
      </c>
      <c r="W302" s="1">
        <f>IF(ISNA(VLOOKUP(tblPointScore[[#This Row],[Name / Club]],tblSthn_Div1[Name / Club],1,FALSE)),IF(ISNA(VLOOKUP(tblPointScore[[#This Row],[Name / Club]],tblSthn_Div2[Name / Club],1,FALSE)),0,3),3)</f>
        <v>0</v>
      </c>
      <c r="X302" s="1">
        <f>SUM(tblPointScore[[#This Row],[Glbn Div 1]:[Sth H Pts]])</f>
        <v>0</v>
      </c>
      <c r="Y30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0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02" s="38" t="str">
        <f>IF(AND(tblPointScore[[#This Row],[Div 1 Pts]]&gt;0,tblPointScore[[#This Row],[Div 2 Pts]]&gt;0),"Y","N")</f>
        <v>N</v>
      </c>
      <c r="AB302" s="35" t="str">
        <f>IF(AND(tblPointScore[[#This Row],[Mac Div 1 A]]&gt;0,tblPointScore[[#This Row],[Mac Div 1 B]]&gt;0),"Y","N")</f>
        <v>N</v>
      </c>
      <c r="AC302" s="35" t="str">
        <f>IF(AND(tblPointScore[[#This Row],[Mac Div 2 A]]&gt;0,tblPointScore[[#This Row],[Mac Div 2 B]]&gt;0),"Y","N")</f>
        <v>N</v>
      </c>
      <c r="AD302" s="35" t="str">
        <f>IF(AND(tblPointScore[[#This Row],[Now Div 1 A]]&gt;0,tblPointScore[[#This Row],[Now Div 1 B]]&gt;0),"Y","N")</f>
        <v>N</v>
      </c>
      <c r="AE302" s="35" t="str">
        <f>IF(AND(tblPointScore[[#This Row],[Now Div 2 A]]&gt;0,tblPointScore[[#This Row],[Now Div 2 B]]&gt;0),"Y","N")</f>
        <v>N</v>
      </c>
      <c r="AF30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03" spans="1:32" hidden="1">
      <c r="A303" s="1">
        <f ca="1">CELL("row", A302)-1</f>
        <v>301</v>
      </c>
      <c r="B303" s="7" t="s">
        <v>182</v>
      </c>
      <c r="C303" s="7" t="s">
        <v>683</v>
      </c>
      <c r="D303" s="4" t="str">
        <f>CONCATENATE(tblPointScore[[#This Row],[Name]]," - ",tblPointScore[[#This Row],[Club]])</f>
        <v>Glenn Mark - SHCC</v>
      </c>
      <c r="E303" s="1">
        <f>IF(ISNA(VLOOKUP(tblPointScore[[#This Row],[Name / Club]],tblGlbn_Div1[[Name / Club]:[Points]],5,FALSE)),0,VLOOKUP(tblPointScore[[#This Row],[Name / Club]],tblGlbn_Div1[[Name / Club]:[Points]],5,FALSE))</f>
        <v>0</v>
      </c>
      <c r="F303" s="1">
        <f>IF(ISNA(VLOOKUP(tblPointScore[[#This Row],[Name / Club]],tblGlbn_Div2[[Name / Club]:[Points]],5,FALSE)),0,VLOOKUP(tblPointScore[[#This Row],[Name / Club]],tblGlbn_Div2[[Name / Club]:[Points]],5,FALSE))</f>
        <v>0</v>
      </c>
      <c r="G303" s="1">
        <f>IF(ISNA(VLOOKUP(tblPointScore[[#This Row],[Name / Club]],tblGlbn_Div1[Name / Club],1,FALSE)),IF(ISNA(VLOOKUP(tblPointScore[[#This Row],[Name / Club]],tblGlbn_Div2[Name / Club],1,FALSE)),0,3),3)</f>
        <v>0</v>
      </c>
      <c r="H303" s="1">
        <f>IF(ISNA(VLOOKUP(tblPointScore[[#This Row],[Name / Club]],tblIll_Div1[[Name / Club]:[Points]],5,FALSE)),0,VLOOKUP(tblPointScore[[#This Row],[Name / Club]],tblIll_Div1[[Name / Club]:[Points]],5,FALSE))</f>
        <v>0</v>
      </c>
      <c r="I303" s="1">
        <f>IF(ISNA(VLOOKUP(tblPointScore[[#This Row],[Name / Club]],tblIll_Div2[[Name / Club]:[Points]],5,FALSE)),0,VLOOKUP(tblPointScore[[#This Row],[Name / Club]],tblIll_Div2[[Name / Club]:[Points]],5,FALSE))</f>
        <v>0</v>
      </c>
      <c r="J303" s="1">
        <f>IF(ISNA(VLOOKUP(tblPointScore[[#This Row],[Name / Club]],tblIll_Div1[Name / Club],1,FALSE)),IF(ISNA(VLOOKUP(tblPointScore[[#This Row],[Name / Club]],tblIll_Div2[Name / Club],1,FALSE)),0,3),3)</f>
        <v>0</v>
      </c>
      <c r="K303" s="1">
        <f>IF(ISNA(VLOOKUP(tblPointScore[[#This Row],[Name / Club]],tblMac_Div1A[[Name / Club]:[Points]],5,FALSE)),0,VLOOKUP(tblPointScore[[#This Row],[Name / Club]],tblMac_Div1A[[Name / Club]:[Points]],5,FALSE))</f>
        <v>0</v>
      </c>
      <c r="L303" s="1">
        <f>IF(ISNA(VLOOKUP(tblPointScore[[#This Row],[Name / Club]],tblMac_Div1B[[Name / Club]:[Points]],5,FALSE)),0,VLOOKUP(tblPointScore[[#This Row],[Name / Club]],tblMac_Div1B[[Name / Club]:[Points]],5,FALSE))</f>
        <v>0</v>
      </c>
      <c r="M303" s="1">
        <f>IF(ISNA(VLOOKUP(tblPointScore[[#This Row],[Name / Club]],tblMac_Div2A[[Name / Club]:[Points]],5,FALSE)),0,VLOOKUP(tblPointScore[[#This Row],[Name / Club]],tblMac_Div2A[[Name / Club]:[Points]],5,FALSE))</f>
        <v>0</v>
      </c>
      <c r="N303" s="1">
        <f>IF(ISNA(VLOOKUP(tblPointScore[[#This Row],[Name / Club]],tblMac_Div2B[[Name / Club]:[Points]],5,FALSE)),0,VLOOKUP(tblPointScore[[#This Row],[Name / Club]],tblMac_Div2B[[Name / Club]:[Points]],5,FALSE))</f>
        <v>0</v>
      </c>
      <c r="O30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03" s="1">
        <f>IF(ISNA(VLOOKUP(tblPointScore[[#This Row],[Name / Club]],tblNow_Div1A[[Name / Club]:[Points]],5,FALSE)),0,VLOOKUP(tblPointScore[[#This Row],[Name / Club]],tblNow_Div1A[[Name / Club]:[Points]],5,FALSE))</f>
        <v>0</v>
      </c>
      <c r="Q303" s="1">
        <f>IF(ISNA(VLOOKUP(tblPointScore[[#This Row],[Name / Club]],tblNow_Div1B[[Name / Club]:[Points]],5,FALSE)),0,VLOOKUP(tblPointScore[[#This Row],[Name / Club]],tblNow_Div1B[[Name / Club]:[Points]],5,FALSE))</f>
        <v>0</v>
      </c>
      <c r="R303" s="1">
        <f>IF(ISNA(VLOOKUP(tblPointScore[[#This Row],[Name / Club]],tblNow_Div2A[[Name / Club]:[Points]],5,FALSE)),0,VLOOKUP(tblPointScore[[#This Row],[Name / Club]],tblNow_Div2A[[Name / Club]:[Points]],5,FALSE))</f>
        <v>0</v>
      </c>
      <c r="S303" s="1">
        <f>IF(ISNA(VLOOKUP(tblPointScore[[#This Row],[Name / Club]],tblNow_Div2B[[Name / Club]:[Points]],5,FALSE)),0,VLOOKUP(tblPointScore[[#This Row],[Name / Club]],tblNow_Div2B[[Name / Club]:[Points]],5,FALSE))</f>
        <v>0</v>
      </c>
      <c r="T30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03" s="1">
        <f>IF(ISNA(VLOOKUP(tblPointScore[[#This Row],[Name / Club]],tblSthn_Div1[[Name / Club]:[Points]],5,FALSE)),0,VLOOKUP(tblPointScore[[#This Row],[Name / Club]],tblSthn_Div1[[Name / Club]:[Points]],5,FALSE))</f>
        <v>0</v>
      </c>
      <c r="V303" s="1">
        <f>IF(ISNA(VLOOKUP(tblPointScore[[#This Row],[Name / Club]],tblSthn_Div2[[Name / Club]:[Points]],5,FALSE)),0,VLOOKUP(tblPointScore[[#This Row],[Name / Club]],tblSthn_Div2[[Name / Club]:[Points]],5,FALSE))</f>
        <v>0</v>
      </c>
      <c r="W303" s="1">
        <f>IF(ISNA(VLOOKUP(tblPointScore[[#This Row],[Name / Club]],tblSthn_Div1[Name / Club],1,FALSE)),IF(ISNA(VLOOKUP(tblPointScore[[#This Row],[Name / Club]],tblSthn_Div2[Name / Club],1,FALSE)),0,3),3)</f>
        <v>0</v>
      </c>
      <c r="X303" s="1">
        <f>SUM(tblPointScore[[#This Row],[Glbn Div 1]:[Sth H Pts]])</f>
        <v>0</v>
      </c>
      <c r="Y30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0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03" s="38" t="str">
        <f>IF(AND(tblPointScore[[#This Row],[Div 1 Pts]]&gt;0,tblPointScore[[#This Row],[Div 2 Pts]]&gt;0),"Y","N")</f>
        <v>N</v>
      </c>
      <c r="AB303" s="35" t="str">
        <f>IF(AND(tblPointScore[[#This Row],[Mac Div 1 A]]&gt;0,tblPointScore[[#This Row],[Mac Div 1 B]]&gt;0),"Y","N")</f>
        <v>N</v>
      </c>
      <c r="AC303" s="35" t="str">
        <f>IF(AND(tblPointScore[[#This Row],[Mac Div 2 A]]&gt;0,tblPointScore[[#This Row],[Mac Div 2 B]]&gt;0),"Y","N")</f>
        <v>N</v>
      </c>
      <c r="AD303" s="35" t="str">
        <f>IF(AND(tblPointScore[[#This Row],[Now Div 1 A]]&gt;0,tblPointScore[[#This Row],[Now Div 1 B]]&gt;0),"Y","N")</f>
        <v>N</v>
      </c>
      <c r="AE303" s="35" t="str">
        <f>IF(AND(tblPointScore[[#This Row],[Now Div 2 A]]&gt;0,tblPointScore[[#This Row],[Now Div 2 B]]&gt;0),"Y","N")</f>
        <v>N</v>
      </c>
      <c r="AF30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04" spans="1:32" hidden="1">
      <c r="A304" s="1">
        <f ca="1">CELL("row", A303)-1</f>
        <v>302</v>
      </c>
      <c r="B304" s="7" t="s">
        <v>183</v>
      </c>
      <c r="C304" s="7" t="s">
        <v>685</v>
      </c>
      <c r="D304" s="4" t="str">
        <f>CONCATENATE(tblPointScore[[#This Row],[Name]]," - ",tblPointScore[[#This Row],[Club]])</f>
        <v>Gluszek Jamie - ICC</v>
      </c>
      <c r="E304" s="1">
        <f>IF(ISNA(VLOOKUP(tblPointScore[[#This Row],[Name / Club]],tblGlbn_Div1[[Name / Club]:[Points]],5,FALSE)),0,VLOOKUP(tblPointScore[[#This Row],[Name / Club]],tblGlbn_Div1[[Name / Club]:[Points]],5,FALSE))</f>
        <v>0</v>
      </c>
      <c r="F304" s="1">
        <f>IF(ISNA(VLOOKUP(tblPointScore[[#This Row],[Name / Club]],tblGlbn_Div2[[Name / Club]:[Points]],5,FALSE)),0,VLOOKUP(tblPointScore[[#This Row],[Name / Club]],tblGlbn_Div2[[Name / Club]:[Points]],5,FALSE))</f>
        <v>0</v>
      </c>
      <c r="G304" s="1">
        <f>IF(ISNA(VLOOKUP(tblPointScore[[#This Row],[Name / Club]],tblGlbn_Div1[Name / Club],1,FALSE)),IF(ISNA(VLOOKUP(tblPointScore[[#This Row],[Name / Club]],tblGlbn_Div2[Name / Club],1,FALSE)),0,3),3)</f>
        <v>0</v>
      </c>
      <c r="H304" s="1">
        <f>IF(ISNA(VLOOKUP(tblPointScore[[#This Row],[Name / Club]],tblIll_Div1[[Name / Club]:[Points]],5,FALSE)),0,VLOOKUP(tblPointScore[[#This Row],[Name / Club]],tblIll_Div1[[Name / Club]:[Points]],5,FALSE))</f>
        <v>0</v>
      </c>
      <c r="I304" s="1">
        <f>IF(ISNA(VLOOKUP(tblPointScore[[#This Row],[Name / Club]],tblIll_Div2[[Name / Club]:[Points]],5,FALSE)),0,VLOOKUP(tblPointScore[[#This Row],[Name / Club]],tblIll_Div2[[Name / Club]:[Points]],5,FALSE))</f>
        <v>0</v>
      </c>
      <c r="J304" s="1">
        <f>IF(ISNA(VLOOKUP(tblPointScore[[#This Row],[Name / Club]],tblIll_Div1[Name / Club],1,FALSE)),IF(ISNA(VLOOKUP(tblPointScore[[#This Row],[Name / Club]],tblIll_Div2[Name / Club],1,FALSE)),0,3),3)</f>
        <v>0</v>
      </c>
      <c r="K304" s="1">
        <f>IF(ISNA(VLOOKUP(tblPointScore[[#This Row],[Name / Club]],tblMac_Div1A[[Name / Club]:[Points]],5,FALSE)),0,VLOOKUP(tblPointScore[[#This Row],[Name / Club]],tblMac_Div1A[[Name / Club]:[Points]],5,FALSE))</f>
        <v>0</v>
      </c>
      <c r="L304" s="1">
        <f>IF(ISNA(VLOOKUP(tblPointScore[[#This Row],[Name / Club]],tblMac_Div1B[[Name / Club]:[Points]],5,FALSE)),0,VLOOKUP(tblPointScore[[#This Row],[Name / Club]],tblMac_Div1B[[Name / Club]:[Points]],5,FALSE))</f>
        <v>0</v>
      </c>
      <c r="M304" s="1">
        <f>IF(ISNA(VLOOKUP(tblPointScore[[#This Row],[Name / Club]],tblMac_Div2A[[Name / Club]:[Points]],5,FALSE)),0,VLOOKUP(tblPointScore[[#This Row],[Name / Club]],tblMac_Div2A[[Name / Club]:[Points]],5,FALSE))</f>
        <v>0</v>
      </c>
      <c r="N304" s="1">
        <f>IF(ISNA(VLOOKUP(tblPointScore[[#This Row],[Name / Club]],tblMac_Div2B[[Name / Club]:[Points]],5,FALSE)),0,VLOOKUP(tblPointScore[[#This Row],[Name / Club]],tblMac_Div2B[[Name / Club]:[Points]],5,FALSE))</f>
        <v>0</v>
      </c>
      <c r="O30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04" s="1">
        <f>IF(ISNA(VLOOKUP(tblPointScore[[#This Row],[Name / Club]],tblNow_Div1A[[Name / Club]:[Points]],5,FALSE)),0,VLOOKUP(tblPointScore[[#This Row],[Name / Club]],tblNow_Div1A[[Name / Club]:[Points]],5,FALSE))</f>
        <v>0</v>
      </c>
      <c r="Q304" s="1">
        <f>IF(ISNA(VLOOKUP(tblPointScore[[#This Row],[Name / Club]],tblNow_Div1B[[Name / Club]:[Points]],5,FALSE)),0,VLOOKUP(tblPointScore[[#This Row],[Name / Club]],tblNow_Div1B[[Name / Club]:[Points]],5,FALSE))</f>
        <v>0</v>
      </c>
      <c r="R304" s="1">
        <f>IF(ISNA(VLOOKUP(tblPointScore[[#This Row],[Name / Club]],tblNow_Div2A[[Name / Club]:[Points]],5,FALSE)),0,VLOOKUP(tblPointScore[[#This Row],[Name / Club]],tblNow_Div2A[[Name / Club]:[Points]],5,FALSE))</f>
        <v>0</v>
      </c>
      <c r="S304" s="1">
        <f>IF(ISNA(VLOOKUP(tblPointScore[[#This Row],[Name / Club]],tblNow_Div2B[[Name / Club]:[Points]],5,FALSE)),0,VLOOKUP(tblPointScore[[#This Row],[Name / Club]],tblNow_Div2B[[Name / Club]:[Points]],5,FALSE))</f>
        <v>0</v>
      </c>
      <c r="T30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04" s="1">
        <f>IF(ISNA(VLOOKUP(tblPointScore[[#This Row],[Name / Club]],tblSthn_Div1[[Name / Club]:[Points]],5,FALSE)),0,VLOOKUP(tblPointScore[[#This Row],[Name / Club]],tblSthn_Div1[[Name / Club]:[Points]],5,FALSE))</f>
        <v>0</v>
      </c>
      <c r="V304" s="1">
        <f>IF(ISNA(VLOOKUP(tblPointScore[[#This Row],[Name / Club]],tblSthn_Div2[[Name / Club]:[Points]],5,FALSE)),0,VLOOKUP(tblPointScore[[#This Row],[Name / Club]],tblSthn_Div2[[Name / Club]:[Points]],5,FALSE))</f>
        <v>0</v>
      </c>
      <c r="W304" s="1">
        <f>IF(ISNA(VLOOKUP(tblPointScore[[#This Row],[Name / Club]],tblSthn_Div1[Name / Club],1,FALSE)),IF(ISNA(VLOOKUP(tblPointScore[[#This Row],[Name / Club]],tblSthn_Div2[Name / Club],1,FALSE)),0,3),3)</f>
        <v>0</v>
      </c>
      <c r="X304" s="1">
        <f>SUM(tblPointScore[[#This Row],[Glbn Div 1]:[Sth H Pts]])</f>
        <v>0</v>
      </c>
      <c r="Y30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0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04" s="38" t="str">
        <f>IF(AND(tblPointScore[[#This Row],[Div 1 Pts]]&gt;0,tblPointScore[[#This Row],[Div 2 Pts]]&gt;0),"Y","N")</f>
        <v>N</v>
      </c>
      <c r="AB304" s="35" t="str">
        <f>IF(AND(tblPointScore[[#This Row],[Mac Div 1 A]]&gt;0,tblPointScore[[#This Row],[Mac Div 1 B]]&gt;0),"Y","N")</f>
        <v>N</v>
      </c>
      <c r="AC304" s="35" t="str">
        <f>IF(AND(tblPointScore[[#This Row],[Mac Div 2 A]]&gt;0,tblPointScore[[#This Row],[Mac Div 2 B]]&gt;0),"Y","N")</f>
        <v>N</v>
      </c>
      <c r="AD304" s="35" t="str">
        <f>IF(AND(tblPointScore[[#This Row],[Now Div 1 A]]&gt;0,tblPointScore[[#This Row],[Now Div 1 B]]&gt;0),"Y","N")</f>
        <v>N</v>
      </c>
      <c r="AE304" s="35" t="str">
        <f>IF(AND(tblPointScore[[#This Row],[Now Div 2 A]]&gt;0,tblPointScore[[#This Row],[Now Div 2 B]]&gt;0),"Y","N")</f>
        <v>N</v>
      </c>
      <c r="AF30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05" spans="1:32" hidden="1">
      <c r="A305" s="1">
        <f ca="1">CELL("row", A304)-1</f>
        <v>303</v>
      </c>
      <c r="B305" s="7" t="s">
        <v>184</v>
      </c>
      <c r="C305" s="7" t="s">
        <v>684</v>
      </c>
      <c r="D305" s="4" t="str">
        <f>CONCATENATE(tblPointScore[[#This Row],[Name]]," - ",tblPointScore[[#This Row],[Club]])</f>
        <v>Glyde Alyssa - NVC</v>
      </c>
      <c r="E305" s="1">
        <f>IF(ISNA(VLOOKUP(tblPointScore[[#This Row],[Name / Club]],tblGlbn_Div1[[Name / Club]:[Points]],5,FALSE)),0,VLOOKUP(tblPointScore[[#This Row],[Name / Club]],tblGlbn_Div1[[Name / Club]:[Points]],5,FALSE))</f>
        <v>0</v>
      </c>
      <c r="F305" s="1">
        <f>IF(ISNA(VLOOKUP(tblPointScore[[#This Row],[Name / Club]],tblGlbn_Div2[[Name / Club]:[Points]],5,FALSE)),0,VLOOKUP(tblPointScore[[#This Row],[Name / Club]],tblGlbn_Div2[[Name / Club]:[Points]],5,FALSE))</f>
        <v>0</v>
      </c>
      <c r="G305" s="1">
        <f>IF(ISNA(VLOOKUP(tblPointScore[[#This Row],[Name / Club]],tblGlbn_Div1[Name / Club],1,FALSE)),IF(ISNA(VLOOKUP(tblPointScore[[#This Row],[Name / Club]],tblGlbn_Div2[Name / Club],1,FALSE)),0,3),3)</f>
        <v>0</v>
      </c>
      <c r="H305" s="1">
        <f>IF(ISNA(VLOOKUP(tblPointScore[[#This Row],[Name / Club]],tblIll_Div1[[Name / Club]:[Points]],5,FALSE)),0,VLOOKUP(tblPointScore[[#This Row],[Name / Club]],tblIll_Div1[[Name / Club]:[Points]],5,FALSE))</f>
        <v>0</v>
      </c>
      <c r="I305" s="1">
        <f>IF(ISNA(VLOOKUP(tblPointScore[[#This Row],[Name / Club]],tblIll_Div2[[Name / Club]:[Points]],5,FALSE)),0,VLOOKUP(tblPointScore[[#This Row],[Name / Club]],tblIll_Div2[[Name / Club]:[Points]],5,FALSE))</f>
        <v>0</v>
      </c>
      <c r="J305" s="1">
        <f>IF(ISNA(VLOOKUP(tblPointScore[[#This Row],[Name / Club]],tblIll_Div1[Name / Club],1,FALSE)),IF(ISNA(VLOOKUP(tblPointScore[[#This Row],[Name / Club]],tblIll_Div2[Name / Club],1,FALSE)),0,3),3)</f>
        <v>0</v>
      </c>
      <c r="K305" s="1">
        <f>IF(ISNA(VLOOKUP(tblPointScore[[#This Row],[Name / Club]],tblMac_Div1A[[Name / Club]:[Points]],5,FALSE)),0,VLOOKUP(tblPointScore[[#This Row],[Name / Club]],tblMac_Div1A[[Name / Club]:[Points]],5,FALSE))</f>
        <v>0</v>
      </c>
      <c r="L305" s="1">
        <f>IF(ISNA(VLOOKUP(tblPointScore[[#This Row],[Name / Club]],tblMac_Div1B[[Name / Club]:[Points]],5,FALSE)),0,VLOOKUP(tblPointScore[[#This Row],[Name / Club]],tblMac_Div1B[[Name / Club]:[Points]],5,FALSE))</f>
        <v>0</v>
      </c>
      <c r="M305" s="1">
        <f>IF(ISNA(VLOOKUP(tblPointScore[[#This Row],[Name / Club]],tblMac_Div2A[[Name / Club]:[Points]],5,FALSE)),0,VLOOKUP(tblPointScore[[#This Row],[Name / Club]],tblMac_Div2A[[Name / Club]:[Points]],5,FALSE))</f>
        <v>0</v>
      </c>
      <c r="N305" s="1">
        <f>IF(ISNA(VLOOKUP(tblPointScore[[#This Row],[Name / Club]],tblMac_Div2B[[Name / Club]:[Points]],5,FALSE)),0,VLOOKUP(tblPointScore[[#This Row],[Name / Club]],tblMac_Div2B[[Name / Club]:[Points]],5,FALSE))</f>
        <v>0</v>
      </c>
      <c r="O30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05" s="1">
        <f>IF(ISNA(VLOOKUP(tblPointScore[[#This Row],[Name / Club]],tblNow_Div1A[[Name / Club]:[Points]],5,FALSE)),0,VLOOKUP(tblPointScore[[#This Row],[Name / Club]],tblNow_Div1A[[Name / Club]:[Points]],5,FALSE))</f>
        <v>0</v>
      </c>
      <c r="Q305" s="1">
        <f>IF(ISNA(VLOOKUP(tblPointScore[[#This Row],[Name / Club]],tblNow_Div1B[[Name / Club]:[Points]],5,FALSE)),0,VLOOKUP(tblPointScore[[#This Row],[Name / Club]],tblNow_Div1B[[Name / Club]:[Points]],5,FALSE))</f>
        <v>0</v>
      </c>
      <c r="R305" s="1">
        <f>IF(ISNA(VLOOKUP(tblPointScore[[#This Row],[Name / Club]],tblNow_Div2A[[Name / Club]:[Points]],5,FALSE)),0,VLOOKUP(tblPointScore[[#This Row],[Name / Club]],tblNow_Div2A[[Name / Club]:[Points]],5,FALSE))</f>
        <v>0</v>
      </c>
      <c r="S305" s="1">
        <f>IF(ISNA(VLOOKUP(tblPointScore[[#This Row],[Name / Club]],tblNow_Div2B[[Name / Club]:[Points]],5,FALSE)),0,VLOOKUP(tblPointScore[[#This Row],[Name / Club]],tblNow_Div2B[[Name / Club]:[Points]],5,FALSE))</f>
        <v>0</v>
      </c>
      <c r="T30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05" s="1">
        <f>IF(ISNA(VLOOKUP(tblPointScore[[#This Row],[Name / Club]],tblSthn_Div1[[Name / Club]:[Points]],5,FALSE)),0,VLOOKUP(tblPointScore[[#This Row],[Name / Club]],tblSthn_Div1[[Name / Club]:[Points]],5,FALSE))</f>
        <v>0</v>
      </c>
      <c r="V305" s="1">
        <f>IF(ISNA(VLOOKUP(tblPointScore[[#This Row],[Name / Club]],tblSthn_Div2[[Name / Club]:[Points]],5,FALSE)),0,VLOOKUP(tblPointScore[[#This Row],[Name / Club]],tblSthn_Div2[[Name / Club]:[Points]],5,FALSE))</f>
        <v>0</v>
      </c>
      <c r="W305" s="1">
        <f>IF(ISNA(VLOOKUP(tblPointScore[[#This Row],[Name / Club]],tblSthn_Div1[Name / Club],1,FALSE)),IF(ISNA(VLOOKUP(tblPointScore[[#This Row],[Name / Club]],tblSthn_Div2[Name / Club],1,FALSE)),0,3),3)</f>
        <v>0</v>
      </c>
      <c r="X305" s="1">
        <f>SUM(tblPointScore[[#This Row],[Glbn Div 1]:[Sth H Pts]])</f>
        <v>0</v>
      </c>
      <c r="Y30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0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05" s="38" t="str">
        <f>IF(AND(tblPointScore[[#This Row],[Div 1 Pts]]&gt;0,tblPointScore[[#This Row],[Div 2 Pts]]&gt;0),"Y","N")</f>
        <v>N</v>
      </c>
      <c r="AB305" s="35" t="str">
        <f>IF(AND(tblPointScore[[#This Row],[Mac Div 1 A]]&gt;0,tblPointScore[[#This Row],[Mac Div 1 B]]&gt;0),"Y","N")</f>
        <v>N</v>
      </c>
      <c r="AC305" s="35" t="str">
        <f>IF(AND(tblPointScore[[#This Row],[Mac Div 2 A]]&gt;0,tblPointScore[[#This Row],[Mac Div 2 B]]&gt;0),"Y","N")</f>
        <v>N</v>
      </c>
      <c r="AD305" s="35" t="str">
        <f>IF(AND(tblPointScore[[#This Row],[Now Div 1 A]]&gt;0,tblPointScore[[#This Row],[Now Div 1 B]]&gt;0),"Y","N")</f>
        <v>N</v>
      </c>
      <c r="AE305" s="35" t="str">
        <f>IF(AND(tblPointScore[[#This Row],[Now Div 2 A]]&gt;0,tblPointScore[[#This Row],[Now Div 2 B]]&gt;0),"Y","N")</f>
        <v>N</v>
      </c>
      <c r="AF30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06" spans="1:32" hidden="1">
      <c r="A306" s="1">
        <f ca="1">CELL("row", A305)-1</f>
        <v>304</v>
      </c>
      <c r="B306" s="7" t="s">
        <v>185</v>
      </c>
      <c r="C306" s="7" t="s">
        <v>682</v>
      </c>
      <c r="D306" s="4" t="str">
        <f>CONCATENATE(tblPointScore[[#This Row],[Name]]," - ",tblPointScore[[#This Row],[Club]])</f>
        <v>Goldfinch Andrew - CCC</v>
      </c>
      <c r="E306" s="1">
        <f>IF(ISNA(VLOOKUP(tblPointScore[[#This Row],[Name / Club]],tblGlbn_Div1[[Name / Club]:[Points]],5,FALSE)),0,VLOOKUP(tblPointScore[[#This Row],[Name / Club]],tblGlbn_Div1[[Name / Club]:[Points]],5,FALSE))</f>
        <v>0</v>
      </c>
      <c r="F306" s="1">
        <f>IF(ISNA(VLOOKUP(tblPointScore[[#This Row],[Name / Club]],tblGlbn_Div2[[Name / Club]:[Points]],5,FALSE)),0,VLOOKUP(tblPointScore[[#This Row],[Name / Club]],tblGlbn_Div2[[Name / Club]:[Points]],5,FALSE))</f>
        <v>0</v>
      </c>
      <c r="G306" s="1">
        <f>IF(ISNA(VLOOKUP(tblPointScore[[#This Row],[Name / Club]],tblGlbn_Div1[Name / Club],1,FALSE)),IF(ISNA(VLOOKUP(tblPointScore[[#This Row],[Name / Club]],tblGlbn_Div2[Name / Club],1,FALSE)),0,3),3)</f>
        <v>0</v>
      </c>
      <c r="H306" s="1">
        <f>IF(ISNA(VLOOKUP(tblPointScore[[#This Row],[Name / Club]],tblIll_Div1[[Name / Club]:[Points]],5,FALSE)),0,VLOOKUP(tblPointScore[[#This Row],[Name / Club]],tblIll_Div1[[Name / Club]:[Points]],5,FALSE))</f>
        <v>0</v>
      </c>
      <c r="I306" s="1">
        <f>IF(ISNA(VLOOKUP(tblPointScore[[#This Row],[Name / Club]],tblIll_Div2[[Name / Club]:[Points]],5,FALSE)),0,VLOOKUP(tblPointScore[[#This Row],[Name / Club]],tblIll_Div2[[Name / Club]:[Points]],5,FALSE))</f>
        <v>0</v>
      </c>
      <c r="J306" s="1">
        <f>IF(ISNA(VLOOKUP(tblPointScore[[#This Row],[Name / Club]],tblIll_Div1[Name / Club],1,FALSE)),IF(ISNA(VLOOKUP(tblPointScore[[#This Row],[Name / Club]],tblIll_Div2[Name / Club],1,FALSE)),0,3),3)</f>
        <v>0</v>
      </c>
      <c r="K306" s="1">
        <f>IF(ISNA(VLOOKUP(tblPointScore[[#This Row],[Name / Club]],tblMac_Div1A[[Name / Club]:[Points]],5,FALSE)),0,VLOOKUP(tblPointScore[[#This Row],[Name / Club]],tblMac_Div1A[[Name / Club]:[Points]],5,FALSE))</f>
        <v>0</v>
      </c>
      <c r="L306" s="1">
        <f>IF(ISNA(VLOOKUP(tblPointScore[[#This Row],[Name / Club]],tblMac_Div1B[[Name / Club]:[Points]],5,FALSE)),0,VLOOKUP(tblPointScore[[#This Row],[Name / Club]],tblMac_Div1B[[Name / Club]:[Points]],5,FALSE))</f>
        <v>0</v>
      </c>
      <c r="M306" s="1">
        <f>IF(ISNA(VLOOKUP(tblPointScore[[#This Row],[Name / Club]],tblMac_Div2A[[Name / Club]:[Points]],5,FALSE)),0,VLOOKUP(tblPointScore[[#This Row],[Name / Club]],tblMac_Div2A[[Name / Club]:[Points]],5,FALSE))</f>
        <v>0</v>
      </c>
      <c r="N306" s="1">
        <f>IF(ISNA(VLOOKUP(tblPointScore[[#This Row],[Name / Club]],tblMac_Div2B[[Name / Club]:[Points]],5,FALSE)),0,VLOOKUP(tblPointScore[[#This Row],[Name / Club]],tblMac_Div2B[[Name / Club]:[Points]],5,FALSE))</f>
        <v>0</v>
      </c>
      <c r="O30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06" s="1">
        <f>IF(ISNA(VLOOKUP(tblPointScore[[#This Row],[Name / Club]],tblNow_Div1A[[Name / Club]:[Points]],5,FALSE)),0,VLOOKUP(tblPointScore[[#This Row],[Name / Club]],tblNow_Div1A[[Name / Club]:[Points]],5,FALSE))</f>
        <v>0</v>
      </c>
      <c r="Q306" s="1">
        <f>IF(ISNA(VLOOKUP(tblPointScore[[#This Row],[Name / Club]],tblNow_Div1B[[Name / Club]:[Points]],5,FALSE)),0,VLOOKUP(tblPointScore[[#This Row],[Name / Club]],tblNow_Div1B[[Name / Club]:[Points]],5,FALSE))</f>
        <v>0</v>
      </c>
      <c r="R306" s="1">
        <f>IF(ISNA(VLOOKUP(tblPointScore[[#This Row],[Name / Club]],tblNow_Div2A[[Name / Club]:[Points]],5,FALSE)),0,VLOOKUP(tblPointScore[[#This Row],[Name / Club]],tblNow_Div2A[[Name / Club]:[Points]],5,FALSE))</f>
        <v>0</v>
      </c>
      <c r="S306" s="1">
        <f>IF(ISNA(VLOOKUP(tblPointScore[[#This Row],[Name / Club]],tblNow_Div2B[[Name / Club]:[Points]],5,FALSE)),0,VLOOKUP(tblPointScore[[#This Row],[Name / Club]],tblNow_Div2B[[Name / Club]:[Points]],5,FALSE))</f>
        <v>0</v>
      </c>
      <c r="T30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06" s="1">
        <f>IF(ISNA(VLOOKUP(tblPointScore[[#This Row],[Name / Club]],tblSthn_Div1[[Name / Club]:[Points]],5,FALSE)),0,VLOOKUP(tblPointScore[[#This Row],[Name / Club]],tblSthn_Div1[[Name / Club]:[Points]],5,FALSE))</f>
        <v>0</v>
      </c>
      <c r="V306" s="1">
        <f>IF(ISNA(VLOOKUP(tblPointScore[[#This Row],[Name / Club]],tblSthn_Div2[[Name / Club]:[Points]],5,FALSE)),0,VLOOKUP(tblPointScore[[#This Row],[Name / Club]],tblSthn_Div2[[Name / Club]:[Points]],5,FALSE))</f>
        <v>0</v>
      </c>
      <c r="W306" s="1">
        <f>IF(ISNA(VLOOKUP(tblPointScore[[#This Row],[Name / Club]],tblSthn_Div1[Name / Club],1,FALSE)),IF(ISNA(VLOOKUP(tblPointScore[[#This Row],[Name / Club]],tblSthn_Div2[Name / Club],1,FALSE)),0,3),3)</f>
        <v>0</v>
      </c>
      <c r="X306" s="1">
        <f>SUM(tblPointScore[[#This Row],[Glbn Div 1]:[Sth H Pts]])</f>
        <v>0</v>
      </c>
      <c r="Y30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0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06" s="38" t="str">
        <f>IF(AND(tblPointScore[[#This Row],[Div 1 Pts]]&gt;0,tblPointScore[[#This Row],[Div 2 Pts]]&gt;0),"Y","N")</f>
        <v>N</v>
      </c>
      <c r="AB306" s="35" t="str">
        <f>IF(AND(tblPointScore[[#This Row],[Mac Div 1 A]]&gt;0,tblPointScore[[#This Row],[Mac Div 1 B]]&gt;0),"Y","N")</f>
        <v>N</v>
      </c>
      <c r="AC306" s="35" t="str">
        <f>IF(AND(tblPointScore[[#This Row],[Mac Div 2 A]]&gt;0,tblPointScore[[#This Row],[Mac Div 2 B]]&gt;0),"Y","N")</f>
        <v>N</v>
      </c>
      <c r="AD306" s="35" t="str">
        <f>IF(AND(tblPointScore[[#This Row],[Now Div 1 A]]&gt;0,tblPointScore[[#This Row],[Now Div 1 B]]&gt;0),"Y","N")</f>
        <v>N</v>
      </c>
      <c r="AE306" s="35" t="str">
        <f>IF(AND(tblPointScore[[#This Row],[Now Div 2 A]]&gt;0,tblPointScore[[#This Row],[Now Div 2 B]]&gt;0),"Y","N")</f>
        <v>N</v>
      </c>
      <c r="AF30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07" spans="1:32" hidden="1">
      <c r="A307" s="1">
        <f ca="1">CELL("row", A306)-1</f>
        <v>305</v>
      </c>
      <c r="B307" s="7" t="s">
        <v>450</v>
      </c>
      <c r="C307" s="7" t="s">
        <v>683</v>
      </c>
      <c r="D307" s="4" t="str">
        <f>CONCATENATE(tblPointScore[[#This Row],[Name]]," - ",tblPointScore[[#This Row],[Club]])</f>
        <v>Good Geoff - SHCC</v>
      </c>
      <c r="E307" s="1">
        <f>IF(ISNA(VLOOKUP(tblPointScore[[#This Row],[Name / Club]],tblGlbn_Div1[[Name / Club]:[Points]],5,FALSE)),0,VLOOKUP(tblPointScore[[#This Row],[Name / Club]],tblGlbn_Div1[[Name / Club]:[Points]],5,FALSE))</f>
        <v>0</v>
      </c>
      <c r="F307" s="9">
        <f>IF(ISNA(VLOOKUP(tblPointScore[[#This Row],[Name / Club]],tblGlbn_Div2[[Name / Club]:[Points]],5,FALSE)),0,VLOOKUP(tblPointScore[[#This Row],[Name / Club]],tblGlbn_Div2[[Name / Club]:[Points]],5,FALSE))</f>
        <v>0</v>
      </c>
      <c r="G307" s="9">
        <f>IF(ISNA(VLOOKUP(tblPointScore[[#This Row],[Name / Club]],tblGlbn_Div1[Name / Club],1,FALSE)),IF(ISNA(VLOOKUP(tblPointScore[[#This Row],[Name / Club]],tblGlbn_Div2[Name / Club],1,FALSE)),0,3),3)</f>
        <v>0</v>
      </c>
      <c r="H307" s="1">
        <f>IF(ISNA(VLOOKUP(tblPointScore[[#This Row],[Name / Club]],tblIll_Div1[[Name / Club]:[Points]],5,FALSE)),0,VLOOKUP(tblPointScore[[#This Row],[Name / Club]],tblIll_Div1[[Name / Club]:[Points]],5,FALSE))</f>
        <v>0</v>
      </c>
      <c r="I307" s="1">
        <f>IF(ISNA(VLOOKUP(tblPointScore[[#This Row],[Name / Club]],tblIll_Div2[[Name / Club]:[Points]],5,FALSE)),0,VLOOKUP(tblPointScore[[#This Row],[Name / Club]],tblIll_Div2[[Name / Club]:[Points]],5,FALSE))</f>
        <v>0</v>
      </c>
      <c r="J307" s="1">
        <f>IF(ISNA(VLOOKUP(tblPointScore[[#This Row],[Name / Club]],tblIll_Div1[Name / Club],1,FALSE)),IF(ISNA(VLOOKUP(tblPointScore[[#This Row],[Name / Club]],tblIll_Div2[Name / Club],1,FALSE)),0,3),3)</f>
        <v>0</v>
      </c>
      <c r="K307" s="1">
        <f>IF(ISNA(VLOOKUP(tblPointScore[[#This Row],[Name / Club]],tblMac_Div1A[[Name / Club]:[Points]],5,FALSE)),0,VLOOKUP(tblPointScore[[#This Row],[Name / Club]],tblMac_Div1A[[Name / Club]:[Points]],5,FALSE))</f>
        <v>0</v>
      </c>
      <c r="L307" s="1">
        <f>IF(ISNA(VLOOKUP(tblPointScore[[#This Row],[Name / Club]],tblMac_Div1B[[Name / Club]:[Points]],5,FALSE)),0,VLOOKUP(tblPointScore[[#This Row],[Name / Club]],tblMac_Div1B[[Name / Club]:[Points]],5,FALSE))</f>
        <v>0</v>
      </c>
      <c r="M307" s="1">
        <f>IF(ISNA(VLOOKUP(tblPointScore[[#This Row],[Name / Club]],tblMac_Div2A[[Name / Club]:[Points]],5,FALSE)),0,VLOOKUP(tblPointScore[[#This Row],[Name / Club]],tblMac_Div2A[[Name / Club]:[Points]],5,FALSE))</f>
        <v>0</v>
      </c>
      <c r="N307" s="1">
        <f>IF(ISNA(VLOOKUP(tblPointScore[[#This Row],[Name / Club]],tblMac_Div2B[[Name / Club]:[Points]],5,FALSE)),0,VLOOKUP(tblPointScore[[#This Row],[Name / Club]],tblMac_Div2B[[Name / Club]:[Points]],5,FALSE))</f>
        <v>0</v>
      </c>
      <c r="O30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07" s="1">
        <f>IF(ISNA(VLOOKUP(tblPointScore[[#This Row],[Name / Club]],tblNow_Div1A[[Name / Club]:[Points]],5,FALSE)),0,VLOOKUP(tblPointScore[[#This Row],[Name / Club]],tblNow_Div1A[[Name / Club]:[Points]],5,FALSE))</f>
        <v>0</v>
      </c>
      <c r="Q307" s="1">
        <f>IF(ISNA(VLOOKUP(tblPointScore[[#This Row],[Name / Club]],tblNow_Div1B[[Name / Club]:[Points]],5,FALSE)),0,VLOOKUP(tblPointScore[[#This Row],[Name / Club]],tblNow_Div1B[[Name / Club]:[Points]],5,FALSE))</f>
        <v>0</v>
      </c>
      <c r="R307" s="1">
        <f>IF(ISNA(VLOOKUP(tblPointScore[[#This Row],[Name / Club]],tblNow_Div2A[[Name / Club]:[Points]],5,FALSE)),0,VLOOKUP(tblPointScore[[#This Row],[Name / Club]],tblNow_Div2A[[Name / Club]:[Points]],5,FALSE))</f>
        <v>0</v>
      </c>
      <c r="S307" s="1">
        <f>IF(ISNA(VLOOKUP(tblPointScore[[#This Row],[Name / Club]],tblNow_Div2B[[Name / Club]:[Points]],5,FALSE)),0,VLOOKUP(tblPointScore[[#This Row],[Name / Club]],tblNow_Div2B[[Name / Club]:[Points]],5,FALSE))</f>
        <v>0</v>
      </c>
      <c r="T30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07" s="1">
        <f>IF(ISNA(VLOOKUP(tblPointScore[[#This Row],[Name / Club]],tblSthn_Div1[[Name / Club]:[Points]],5,FALSE)),0,VLOOKUP(tblPointScore[[#This Row],[Name / Club]],tblSthn_Div1[[Name / Club]:[Points]],5,FALSE))</f>
        <v>0</v>
      </c>
      <c r="V307" s="1">
        <f>IF(ISNA(VLOOKUP(tblPointScore[[#This Row],[Name / Club]],tblSthn_Div2[[Name / Club]:[Points]],5,FALSE)),0,VLOOKUP(tblPointScore[[#This Row],[Name / Club]],tblSthn_Div2[[Name / Club]:[Points]],5,FALSE))</f>
        <v>0</v>
      </c>
      <c r="W307" s="1">
        <f>IF(ISNA(VLOOKUP(tblPointScore[[#This Row],[Name / Club]],tblSthn_Div1[Name / Club],1,FALSE)),IF(ISNA(VLOOKUP(tblPointScore[[#This Row],[Name / Club]],tblSthn_Div2[Name / Club],1,FALSE)),0,3),3)</f>
        <v>0</v>
      </c>
      <c r="X307" s="9">
        <f>SUM(tblPointScore[[#This Row],[Glbn Div 1]:[Sth H Pts]])</f>
        <v>0</v>
      </c>
      <c r="Y30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0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07" s="38" t="str">
        <f>IF(AND(tblPointScore[[#This Row],[Div 1 Pts]]&gt;0,tblPointScore[[#This Row],[Div 2 Pts]]&gt;0),"Y","N")</f>
        <v>N</v>
      </c>
      <c r="AB307" s="35" t="str">
        <f>IF(AND(tblPointScore[[#This Row],[Mac Div 1 A]]&gt;0,tblPointScore[[#This Row],[Mac Div 1 B]]&gt;0),"Y","N")</f>
        <v>N</v>
      </c>
      <c r="AC307" s="35" t="str">
        <f>IF(AND(tblPointScore[[#This Row],[Mac Div 2 A]]&gt;0,tblPointScore[[#This Row],[Mac Div 2 B]]&gt;0),"Y","N")</f>
        <v>N</v>
      </c>
      <c r="AD307" s="35" t="str">
        <f>IF(AND(tblPointScore[[#This Row],[Now Div 1 A]]&gt;0,tblPointScore[[#This Row],[Now Div 1 B]]&gt;0),"Y","N")</f>
        <v>N</v>
      </c>
      <c r="AE307" s="35" t="str">
        <f>IF(AND(tblPointScore[[#This Row],[Now Div 2 A]]&gt;0,tblPointScore[[#This Row],[Now Div 2 B]]&gt;0),"Y","N")</f>
        <v>N</v>
      </c>
      <c r="AF30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08" spans="1:32" hidden="1">
      <c r="A308" s="1">
        <f ca="1">CELL("row", A307)-1</f>
        <v>306</v>
      </c>
      <c r="B308" s="7" t="s">
        <v>186</v>
      </c>
      <c r="C308" s="7" t="s">
        <v>688</v>
      </c>
      <c r="D308" s="4" t="str">
        <f>CONCATENATE(tblPointScore[[#This Row],[Name]]," - ",tblPointScore[[#This Row],[Club]])</f>
        <v>Goodspeed Bruce - ECC</v>
      </c>
      <c r="E308" s="1">
        <f>IF(ISNA(VLOOKUP(tblPointScore[[#This Row],[Name / Club]],tblGlbn_Div1[[Name / Club]:[Points]],5,FALSE)),0,VLOOKUP(tblPointScore[[#This Row],[Name / Club]],tblGlbn_Div1[[Name / Club]:[Points]],5,FALSE))</f>
        <v>0</v>
      </c>
      <c r="F308" s="1">
        <f>IF(ISNA(VLOOKUP(tblPointScore[[#This Row],[Name / Club]],tblGlbn_Div2[[Name / Club]:[Points]],5,FALSE)),0,VLOOKUP(tblPointScore[[#This Row],[Name / Club]],tblGlbn_Div2[[Name / Club]:[Points]],5,FALSE))</f>
        <v>0</v>
      </c>
      <c r="G308" s="1">
        <f>IF(ISNA(VLOOKUP(tblPointScore[[#This Row],[Name / Club]],tblGlbn_Div1[Name / Club],1,FALSE)),IF(ISNA(VLOOKUP(tblPointScore[[#This Row],[Name / Club]],tblGlbn_Div2[Name / Club],1,FALSE)),0,3),3)</f>
        <v>0</v>
      </c>
      <c r="H308" s="1">
        <f>IF(ISNA(VLOOKUP(tblPointScore[[#This Row],[Name / Club]],tblIll_Div1[[Name / Club]:[Points]],5,FALSE)),0,VLOOKUP(tblPointScore[[#This Row],[Name / Club]],tblIll_Div1[[Name / Club]:[Points]],5,FALSE))</f>
        <v>0</v>
      </c>
      <c r="I308" s="1">
        <f>IF(ISNA(VLOOKUP(tblPointScore[[#This Row],[Name / Club]],tblIll_Div2[[Name / Club]:[Points]],5,FALSE)),0,VLOOKUP(tblPointScore[[#This Row],[Name / Club]],tblIll_Div2[[Name / Club]:[Points]],5,FALSE))</f>
        <v>0</v>
      </c>
      <c r="J308" s="1">
        <f>IF(ISNA(VLOOKUP(tblPointScore[[#This Row],[Name / Club]],tblIll_Div1[Name / Club],1,FALSE)),IF(ISNA(VLOOKUP(tblPointScore[[#This Row],[Name / Club]],tblIll_Div2[Name / Club],1,FALSE)),0,3),3)</f>
        <v>0</v>
      </c>
      <c r="K308" s="1">
        <f>IF(ISNA(VLOOKUP(tblPointScore[[#This Row],[Name / Club]],tblMac_Div1A[[Name / Club]:[Points]],5,FALSE)),0,VLOOKUP(tblPointScore[[#This Row],[Name / Club]],tblMac_Div1A[[Name / Club]:[Points]],5,FALSE))</f>
        <v>0</v>
      </c>
      <c r="L308" s="1">
        <f>IF(ISNA(VLOOKUP(tblPointScore[[#This Row],[Name / Club]],tblMac_Div1B[[Name / Club]:[Points]],5,FALSE)),0,VLOOKUP(tblPointScore[[#This Row],[Name / Club]],tblMac_Div1B[[Name / Club]:[Points]],5,FALSE))</f>
        <v>0</v>
      </c>
      <c r="M308" s="1">
        <f>IF(ISNA(VLOOKUP(tblPointScore[[#This Row],[Name / Club]],tblMac_Div2A[[Name / Club]:[Points]],5,FALSE)),0,VLOOKUP(tblPointScore[[#This Row],[Name / Club]],tblMac_Div2A[[Name / Club]:[Points]],5,FALSE))</f>
        <v>0</v>
      </c>
      <c r="N308" s="1">
        <f>IF(ISNA(VLOOKUP(tblPointScore[[#This Row],[Name / Club]],tblMac_Div2B[[Name / Club]:[Points]],5,FALSE)),0,VLOOKUP(tblPointScore[[#This Row],[Name / Club]],tblMac_Div2B[[Name / Club]:[Points]],5,FALSE))</f>
        <v>0</v>
      </c>
      <c r="O30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08" s="1">
        <f>IF(ISNA(VLOOKUP(tblPointScore[[#This Row],[Name / Club]],tblNow_Div1A[[Name / Club]:[Points]],5,FALSE)),0,VLOOKUP(tblPointScore[[#This Row],[Name / Club]],tblNow_Div1A[[Name / Club]:[Points]],5,FALSE))</f>
        <v>0</v>
      </c>
      <c r="Q308" s="1">
        <f>IF(ISNA(VLOOKUP(tblPointScore[[#This Row],[Name / Club]],tblNow_Div1B[[Name / Club]:[Points]],5,FALSE)),0,VLOOKUP(tblPointScore[[#This Row],[Name / Club]],tblNow_Div1B[[Name / Club]:[Points]],5,FALSE))</f>
        <v>0</v>
      </c>
      <c r="R308" s="1">
        <f>IF(ISNA(VLOOKUP(tblPointScore[[#This Row],[Name / Club]],tblNow_Div2A[[Name / Club]:[Points]],5,FALSE)),0,VLOOKUP(tblPointScore[[#This Row],[Name / Club]],tblNow_Div2A[[Name / Club]:[Points]],5,FALSE))</f>
        <v>0</v>
      </c>
      <c r="S308" s="1">
        <f>IF(ISNA(VLOOKUP(tblPointScore[[#This Row],[Name / Club]],tblNow_Div2B[[Name / Club]:[Points]],5,FALSE)),0,VLOOKUP(tblPointScore[[#This Row],[Name / Club]],tblNow_Div2B[[Name / Club]:[Points]],5,FALSE))</f>
        <v>0</v>
      </c>
      <c r="T30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08" s="1">
        <f>IF(ISNA(VLOOKUP(tblPointScore[[#This Row],[Name / Club]],tblSthn_Div1[[Name / Club]:[Points]],5,FALSE)),0,VLOOKUP(tblPointScore[[#This Row],[Name / Club]],tblSthn_Div1[[Name / Club]:[Points]],5,FALSE))</f>
        <v>0</v>
      </c>
      <c r="V308" s="1">
        <f>IF(ISNA(VLOOKUP(tblPointScore[[#This Row],[Name / Club]],tblSthn_Div2[[Name / Club]:[Points]],5,FALSE)),0,VLOOKUP(tblPointScore[[#This Row],[Name / Club]],tblSthn_Div2[[Name / Club]:[Points]],5,FALSE))</f>
        <v>0</v>
      </c>
      <c r="W308" s="1">
        <f>IF(ISNA(VLOOKUP(tblPointScore[[#This Row],[Name / Club]],tblSthn_Div1[Name / Club],1,FALSE)),IF(ISNA(VLOOKUP(tblPointScore[[#This Row],[Name / Club]],tblSthn_Div2[Name / Club],1,FALSE)),0,3),3)</f>
        <v>0</v>
      </c>
      <c r="X308" s="1">
        <f>SUM(tblPointScore[[#This Row],[Glbn Div 1]:[Sth H Pts]])</f>
        <v>0</v>
      </c>
      <c r="Y30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0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08" s="38" t="str">
        <f>IF(AND(tblPointScore[[#This Row],[Div 1 Pts]]&gt;0,tblPointScore[[#This Row],[Div 2 Pts]]&gt;0),"Y","N")</f>
        <v>N</v>
      </c>
      <c r="AB308" s="35" t="str">
        <f>IF(AND(tblPointScore[[#This Row],[Mac Div 1 A]]&gt;0,tblPointScore[[#This Row],[Mac Div 1 B]]&gt;0),"Y","N")</f>
        <v>N</v>
      </c>
      <c r="AC308" s="35" t="str">
        <f>IF(AND(tblPointScore[[#This Row],[Mac Div 2 A]]&gt;0,tblPointScore[[#This Row],[Mac Div 2 B]]&gt;0),"Y","N")</f>
        <v>N</v>
      </c>
      <c r="AD308" s="35" t="str">
        <f>IF(AND(tblPointScore[[#This Row],[Now Div 1 A]]&gt;0,tblPointScore[[#This Row],[Now Div 1 B]]&gt;0),"Y","N")</f>
        <v>N</v>
      </c>
      <c r="AE308" s="35" t="str">
        <f>IF(AND(tblPointScore[[#This Row],[Now Div 2 A]]&gt;0,tblPointScore[[#This Row],[Now Div 2 B]]&gt;0),"Y","N")</f>
        <v>N</v>
      </c>
      <c r="AF30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09" spans="1:32" hidden="1">
      <c r="A309" s="1">
        <f ca="1">CELL("row", A308)-1</f>
        <v>307</v>
      </c>
      <c r="B309" s="7" t="s">
        <v>366</v>
      </c>
      <c r="C309" s="7" t="s">
        <v>683</v>
      </c>
      <c r="D309" s="4" t="str">
        <f>CONCATENATE(tblPointScore[[#This Row],[Name]]," - ",tblPointScore[[#This Row],[Club]])</f>
        <v>Gould Allan - SHCC</v>
      </c>
      <c r="E309" s="1">
        <f>IF(ISNA(VLOOKUP(tblPointScore[[#This Row],[Name / Club]],tblGlbn_Div1[[Name / Club]:[Points]],5,FALSE)),0,VLOOKUP(tblPointScore[[#This Row],[Name / Club]],tblGlbn_Div1[[Name / Club]:[Points]],5,FALSE))</f>
        <v>0</v>
      </c>
      <c r="F309" s="9">
        <f>IF(ISNA(VLOOKUP(tblPointScore[[#This Row],[Name / Club]],tblGlbn_Div2[[Name / Club]:[Points]],5,FALSE)),0,VLOOKUP(tblPointScore[[#This Row],[Name / Club]],tblGlbn_Div2[[Name / Club]:[Points]],5,FALSE))</f>
        <v>0</v>
      </c>
      <c r="G309" s="9">
        <f>IF(ISNA(VLOOKUP(tblPointScore[[#This Row],[Name / Club]],tblGlbn_Div1[Name / Club],1,FALSE)),IF(ISNA(VLOOKUP(tblPointScore[[#This Row],[Name / Club]],tblGlbn_Div2[Name / Club],1,FALSE)),0,3),3)</f>
        <v>0</v>
      </c>
      <c r="H309" s="1">
        <f>IF(ISNA(VLOOKUP(tblPointScore[[#This Row],[Name / Club]],tblIll_Div1[[Name / Club]:[Points]],5,FALSE)),0,VLOOKUP(tblPointScore[[#This Row],[Name / Club]],tblIll_Div1[[Name / Club]:[Points]],5,FALSE))</f>
        <v>0</v>
      </c>
      <c r="I309" s="1">
        <f>IF(ISNA(VLOOKUP(tblPointScore[[#This Row],[Name / Club]],tblIll_Div2[[Name / Club]:[Points]],5,FALSE)),0,VLOOKUP(tblPointScore[[#This Row],[Name / Club]],tblIll_Div2[[Name / Club]:[Points]],5,FALSE))</f>
        <v>0</v>
      </c>
      <c r="J309" s="1">
        <f>IF(ISNA(VLOOKUP(tblPointScore[[#This Row],[Name / Club]],tblIll_Div1[Name / Club],1,FALSE)),IF(ISNA(VLOOKUP(tblPointScore[[#This Row],[Name / Club]],tblIll_Div2[Name / Club],1,FALSE)),0,3),3)</f>
        <v>0</v>
      </c>
      <c r="K309" s="1">
        <f>IF(ISNA(VLOOKUP(tblPointScore[[#This Row],[Name / Club]],tblMac_Div1A[[Name / Club]:[Points]],5,FALSE)),0,VLOOKUP(tblPointScore[[#This Row],[Name / Club]],tblMac_Div1A[[Name / Club]:[Points]],5,FALSE))</f>
        <v>0</v>
      </c>
      <c r="L309" s="1">
        <f>IF(ISNA(VLOOKUP(tblPointScore[[#This Row],[Name / Club]],tblMac_Div1B[[Name / Club]:[Points]],5,FALSE)),0,VLOOKUP(tblPointScore[[#This Row],[Name / Club]],tblMac_Div1B[[Name / Club]:[Points]],5,FALSE))</f>
        <v>0</v>
      </c>
      <c r="M309" s="1">
        <f>IF(ISNA(VLOOKUP(tblPointScore[[#This Row],[Name / Club]],tblMac_Div2A[[Name / Club]:[Points]],5,FALSE)),0,VLOOKUP(tblPointScore[[#This Row],[Name / Club]],tblMac_Div2A[[Name / Club]:[Points]],5,FALSE))</f>
        <v>0</v>
      </c>
      <c r="N309" s="1">
        <f>IF(ISNA(VLOOKUP(tblPointScore[[#This Row],[Name / Club]],tblMac_Div2B[[Name / Club]:[Points]],5,FALSE)),0,VLOOKUP(tblPointScore[[#This Row],[Name / Club]],tblMac_Div2B[[Name / Club]:[Points]],5,FALSE))</f>
        <v>0</v>
      </c>
      <c r="O30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09" s="1">
        <f>IF(ISNA(VLOOKUP(tblPointScore[[#This Row],[Name / Club]],tblNow_Div1A[[Name / Club]:[Points]],5,FALSE)),0,VLOOKUP(tblPointScore[[#This Row],[Name / Club]],tblNow_Div1A[[Name / Club]:[Points]],5,FALSE))</f>
        <v>0</v>
      </c>
      <c r="Q309" s="1">
        <f>IF(ISNA(VLOOKUP(tblPointScore[[#This Row],[Name / Club]],tblNow_Div1B[[Name / Club]:[Points]],5,FALSE)),0,VLOOKUP(tblPointScore[[#This Row],[Name / Club]],tblNow_Div1B[[Name / Club]:[Points]],5,FALSE))</f>
        <v>0</v>
      </c>
      <c r="R309" s="1">
        <f>IF(ISNA(VLOOKUP(tblPointScore[[#This Row],[Name / Club]],tblNow_Div2A[[Name / Club]:[Points]],5,FALSE)),0,VLOOKUP(tblPointScore[[#This Row],[Name / Club]],tblNow_Div2A[[Name / Club]:[Points]],5,FALSE))</f>
        <v>0</v>
      </c>
      <c r="S309" s="1">
        <f>IF(ISNA(VLOOKUP(tblPointScore[[#This Row],[Name / Club]],tblNow_Div2B[[Name / Club]:[Points]],5,FALSE)),0,VLOOKUP(tblPointScore[[#This Row],[Name / Club]],tblNow_Div2B[[Name / Club]:[Points]],5,FALSE))</f>
        <v>0</v>
      </c>
      <c r="T30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09" s="1">
        <f>IF(ISNA(VLOOKUP(tblPointScore[[#This Row],[Name / Club]],tblSthn_Div1[[Name / Club]:[Points]],5,FALSE)),0,VLOOKUP(tblPointScore[[#This Row],[Name / Club]],tblSthn_Div1[[Name / Club]:[Points]],5,FALSE))</f>
        <v>0</v>
      </c>
      <c r="V309" s="1">
        <f>IF(ISNA(VLOOKUP(tblPointScore[[#This Row],[Name / Club]],tblSthn_Div2[[Name / Club]:[Points]],5,FALSE)),0,VLOOKUP(tblPointScore[[#This Row],[Name / Club]],tblSthn_Div2[[Name / Club]:[Points]],5,FALSE))</f>
        <v>0</v>
      </c>
      <c r="W309" s="1">
        <f>IF(ISNA(VLOOKUP(tblPointScore[[#This Row],[Name / Club]],tblSthn_Div1[Name / Club],1,FALSE)),IF(ISNA(VLOOKUP(tblPointScore[[#This Row],[Name / Club]],tblSthn_Div2[Name / Club],1,FALSE)),0,3),3)</f>
        <v>0</v>
      </c>
      <c r="X309" s="9">
        <f>SUM(tblPointScore[[#This Row],[Glbn Div 1]:[Sth H Pts]])</f>
        <v>0</v>
      </c>
      <c r="Y30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0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09" s="38" t="str">
        <f>IF(AND(tblPointScore[[#This Row],[Div 1 Pts]]&gt;0,tblPointScore[[#This Row],[Div 2 Pts]]&gt;0),"Y","N")</f>
        <v>N</v>
      </c>
      <c r="AB309" s="35" t="str">
        <f>IF(AND(tblPointScore[[#This Row],[Mac Div 1 A]]&gt;0,tblPointScore[[#This Row],[Mac Div 1 B]]&gt;0),"Y","N")</f>
        <v>N</v>
      </c>
      <c r="AC309" s="35" t="str">
        <f>IF(AND(tblPointScore[[#This Row],[Mac Div 2 A]]&gt;0,tblPointScore[[#This Row],[Mac Div 2 B]]&gt;0),"Y","N")</f>
        <v>N</v>
      </c>
      <c r="AD309" s="35" t="str">
        <f>IF(AND(tblPointScore[[#This Row],[Now Div 1 A]]&gt;0,tblPointScore[[#This Row],[Now Div 1 B]]&gt;0),"Y","N")</f>
        <v>N</v>
      </c>
      <c r="AE309" s="35" t="str">
        <f>IF(AND(tblPointScore[[#This Row],[Now Div 2 A]]&gt;0,tblPointScore[[#This Row],[Now Div 2 B]]&gt;0),"Y","N")</f>
        <v>N</v>
      </c>
      <c r="AF30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10" spans="1:32" hidden="1">
      <c r="A310" s="1">
        <f ca="1">CELL("row", A309)-1</f>
        <v>308</v>
      </c>
      <c r="B310" s="7" t="s">
        <v>187</v>
      </c>
      <c r="C310" s="7" t="s">
        <v>685</v>
      </c>
      <c r="D310" s="4" t="str">
        <f>CONCATENATE(tblPointScore[[#This Row],[Name]]," - ",tblPointScore[[#This Row],[Club]])</f>
        <v>Grant Gerhard  - ICC</v>
      </c>
      <c r="E310" s="1">
        <f>IF(ISNA(VLOOKUP(tblPointScore[[#This Row],[Name / Club]],tblGlbn_Div1[[Name / Club]:[Points]],5,FALSE)),0,VLOOKUP(tblPointScore[[#This Row],[Name / Club]],tblGlbn_Div1[[Name / Club]:[Points]],5,FALSE))</f>
        <v>0</v>
      </c>
      <c r="F310" s="1">
        <f>IF(ISNA(VLOOKUP(tblPointScore[[#This Row],[Name / Club]],tblGlbn_Div2[[Name / Club]:[Points]],5,FALSE)),0,VLOOKUP(tblPointScore[[#This Row],[Name / Club]],tblGlbn_Div2[[Name / Club]:[Points]],5,FALSE))</f>
        <v>0</v>
      </c>
      <c r="G310" s="1">
        <f>IF(ISNA(VLOOKUP(tblPointScore[[#This Row],[Name / Club]],tblGlbn_Div1[Name / Club],1,FALSE)),IF(ISNA(VLOOKUP(tblPointScore[[#This Row],[Name / Club]],tblGlbn_Div2[Name / Club],1,FALSE)),0,3),3)</f>
        <v>0</v>
      </c>
      <c r="H310" s="1">
        <f>IF(ISNA(VLOOKUP(tblPointScore[[#This Row],[Name / Club]],tblIll_Div1[[Name / Club]:[Points]],5,FALSE)),0,VLOOKUP(tblPointScore[[#This Row],[Name / Club]],tblIll_Div1[[Name / Club]:[Points]],5,FALSE))</f>
        <v>0</v>
      </c>
      <c r="I310" s="1">
        <f>IF(ISNA(VLOOKUP(tblPointScore[[#This Row],[Name / Club]],tblIll_Div2[[Name / Club]:[Points]],5,FALSE)),0,VLOOKUP(tblPointScore[[#This Row],[Name / Club]],tblIll_Div2[[Name / Club]:[Points]],5,FALSE))</f>
        <v>0</v>
      </c>
      <c r="J310" s="1">
        <f>IF(ISNA(VLOOKUP(tblPointScore[[#This Row],[Name / Club]],tblIll_Div1[Name / Club],1,FALSE)),IF(ISNA(VLOOKUP(tblPointScore[[#This Row],[Name / Club]],tblIll_Div2[Name / Club],1,FALSE)),0,3),3)</f>
        <v>0</v>
      </c>
      <c r="K310" s="1">
        <f>IF(ISNA(VLOOKUP(tblPointScore[[#This Row],[Name / Club]],tblMac_Div1A[[Name / Club]:[Points]],5,FALSE)),0,VLOOKUP(tblPointScore[[#This Row],[Name / Club]],tblMac_Div1A[[Name / Club]:[Points]],5,FALSE))</f>
        <v>0</v>
      </c>
      <c r="L310" s="1">
        <f>IF(ISNA(VLOOKUP(tblPointScore[[#This Row],[Name / Club]],tblMac_Div1B[[Name / Club]:[Points]],5,FALSE)),0,VLOOKUP(tblPointScore[[#This Row],[Name / Club]],tblMac_Div1B[[Name / Club]:[Points]],5,FALSE))</f>
        <v>0</v>
      </c>
      <c r="M310" s="1">
        <f>IF(ISNA(VLOOKUP(tblPointScore[[#This Row],[Name / Club]],tblMac_Div2A[[Name / Club]:[Points]],5,FALSE)),0,VLOOKUP(tblPointScore[[#This Row],[Name / Club]],tblMac_Div2A[[Name / Club]:[Points]],5,FALSE))</f>
        <v>0</v>
      </c>
      <c r="N310" s="1">
        <f>IF(ISNA(VLOOKUP(tblPointScore[[#This Row],[Name / Club]],tblMac_Div2B[[Name / Club]:[Points]],5,FALSE)),0,VLOOKUP(tblPointScore[[#This Row],[Name / Club]],tblMac_Div2B[[Name / Club]:[Points]],5,FALSE))</f>
        <v>0</v>
      </c>
      <c r="O31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10" s="1">
        <f>IF(ISNA(VLOOKUP(tblPointScore[[#This Row],[Name / Club]],tblNow_Div1A[[Name / Club]:[Points]],5,FALSE)),0,VLOOKUP(tblPointScore[[#This Row],[Name / Club]],tblNow_Div1A[[Name / Club]:[Points]],5,FALSE))</f>
        <v>0</v>
      </c>
      <c r="Q310" s="1">
        <f>IF(ISNA(VLOOKUP(tblPointScore[[#This Row],[Name / Club]],tblNow_Div1B[[Name / Club]:[Points]],5,FALSE)),0,VLOOKUP(tblPointScore[[#This Row],[Name / Club]],tblNow_Div1B[[Name / Club]:[Points]],5,FALSE))</f>
        <v>0</v>
      </c>
      <c r="R310" s="1">
        <f>IF(ISNA(VLOOKUP(tblPointScore[[#This Row],[Name / Club]],tblNow_Div2A[[Name / Club]:[Points]],5,FALSE)),0,VLOOKUP(tblPointScore[[#This Row],[Name / Club]],tblNow_Div2A[[Name / Club]:[Points]],5,FALSE))</f>
        <v>0</v>
      </c>
      <c r="S310" s="1">
        <f>IF(ISNA(VLOOKUP(tblPointScore[[#This Row],[Name / Club]],tblNow_Div2B[[Name / Club]:[Points]],5,FALSE)),0,VLOOKUP(tblPointScore[[#This Row],[Name / Club]],tblNow_Div2B[[Name / Club]:[Points]],5,FALSE))</f>
        <v>0</v>
      </c>
      <c r="T31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10" s="1">
        <f>IF(ISNA(VLOOKUP(tblPointScore[[#This Row],[Name / Club]],tblSthn_Div1[[Name / Club]:[Points]],5,FALSE)),0,VLOOKUP(tblPointScore[[#This Row],[Name / Club]],tblSthn_Div1[[Name / Club]:[Points]],5,FALSE))</f>
        <v>0</v>
      </c>
      <c r="V310" s="1">
        <f>IF(ISNA(VLOOKUP(tblPointScore[[#This Row],[Name / Club]],tblSthn_Div2[[Name / Club]:[Points]],5,FALSE)),0,VLOOKUP(tblPointScore[[#This Row],[Name / Club]],tblSthn_Div2[[Name / Club]:[Points]],5,FALSE))</f>
        <v>0</v>
      </c>
      <c r="W310" s="1">
        <f>IF(ISNA(VLOOKUP(tblPointScore[[#This Row],[Name / Club]],tblSthn_Div1[Name / Club],1,FALSE)),IF(ISNA(VLOOKUP(tblPointScore[[#This Row],[Name / Club]],tblSthn_Div2[Name / Club],1,FALSE)),0,3),3)</f>
        <v>0</v>
      </c>
      <c r="X310" s="1">
        <f>SUM(tblPointScore[[#This Row],[Glbn Div 1]:[Sth H Pts]])</f>
        <v>0</v>
      </c>
      <c r="Y31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1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10" s="38" t="str">
        <f>IF(AND(tblPointScore[[#This Row],[Div 1 Pts]]&gt;0,tblPointScore[[#This Row],[Div 2 Pts]]&gt;0),"Y","N")</f>
        <v>N</v>
      </c>
      <c r="AB310" s="35" t="str">
        <f>IF(AND(tblPointScore[[#This Row],[Mac Div 1 A]]&gt;0,tblPointScore[[#This Row],[Mac Div 1 B]]&gt;0),"Y","N")</f>
        <v>N</v>
      </c>
      <c r="AC310" s="35" t="str">
        <f>IF(AND(tblPointScore[[#This Row],[Mac Div 2 A]]&gt;0,tblPointScore[[#This Row],[Mac Div 2 B]]&gt;0),"Y","N")</f>
        <v>N</v>
      </c>
      <c r="AD310" s="35" t="str">
        <f>IF(AND(tblPointScore[[#This Row],[Now Div 1 A]]&gt;0,tblPointScore[[#This Row],[Now Div 1 B]]&gt;0),"Y","N")</f>
        <v>N</v>
      </c>
      <c r="AE310" s="35" t="str">
        <f>IF(AND(tblPointScore[[#This Row],[Now Div 2 A]]&gt;0,tblPointScore[[#This Row],[Now Div 2 B]]&gt;0),"Y","N")</f>
        <v>N</v>
      </c>
      <c r="AF31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11" spans="1:32" hidden="1">
      <c r="A311" s="1">
        <f ca="1">CELL("row", A310)-1</f>
        <v>309</v>
      </c>
      <c r="B311" s="7" t="s">
        <v>381</v>
      </c>
      <c r="C311" s="7" t="s">
        <v>685</v>
      </c>
      <c r="D311" s="4" t="str">
        <f>CONCATENATE(tblPointScore[[#This Row],[Name]]," - ",tblPointScore[[#This Row],[Club]])</f>
        <v>Gray Jeff - ICC</v>
      </c>
      <c r="E311" s="1">
        <f>IF(ISNA(VLOOKUP(tblPointScore[[#This Row],[Name / Club]],tblGlbn_Div1[[Name / Club]:[Points]],5,FALSE)),0,VLOOKUP(tblPointScore[[#This Row],[Name / Club]],tblGlbn_Div1[[Name / Club]:[Points]],5,FALSE))</f>
        <v>0</v>
      </c>
      <c r="F311" s="9">
        <f>IF(ISNA(VLOOKUP(tblPointScore[[#This Row],[Name / Club]],tblGlbn_Div2[[Name / Club]:[Points]],5,FALSE)),0,VLOOKUP(tblPointScore[[#This Row],[Name / Club]],tblGlbn_Div2[[Name / Club]:[Points]],5,FALSE))</f>
        <v>0</v>
      </c>
      <c r="G311" s="9">
        <f>IF(ISNA(VLOOKUP(tblPointScore[[#This Row],[Name / Club]],tblGlbn_Div1[Name / Club],1,FALSE)),IF(ISNA(VLOOKUP(tblPointScore[[#This Row],[Name / Club]],tblGlbn_Div2[Name / Club],1,FALSE)),0,3),3)</f>
        <v>0</v>
      </c>
      <c r="H311" s="1">
        <f>IF(ISNA(VLOOKUP(tblPointScore[[#This Row],[Name / Club]],tblIll_Div1[[Name / Club]:[Points]],5,FALSE)),0,VLOOKUP(tblPointScore[[#This Row],[Name / Club]],tblIll_Div1[[Name / Club]:[Points]],5,FALSE))</f>
        <v>0</v>
      </c>
      <c r="I311" s="1">
        <f>IF(ISNA(VLOOKUP(tblPointScore[[#This Row],[Name / Club]],tblIll_Div2[[Name / Club]:[Points]],5,FALSE)),0,VLOOKUP(tblPointScore[[#This Row],[Name / Club]],tblIll_Div2[[Name / Club]:[Points]],5,FALSE))</f>
        <v>0</v>
      </c>
      <c r="J311" s="1">
        <f>IF(ISNA(VLOOKUP(tblPointScore[[#This Row],[Name / Club]],tblIll_Div1[Name / Club],1,FALSE)),IF(ISNA(VLOOKUP(tblPointScore[[#This Row],[Name / Club]],tblIll_Div2[Name / Club],1,FALSE)),0,3),3)</f>
        <v>0</v>
      </c>
      <c r="K311" s="1">
        <f>IF(ISNA(VLOOKUP(tblPointScore[[#This Row],[Name / Club]],tblMac_Div1A[[Name / Club]:[Points]],5,FALSE)),0,VLOOKUP(tblPointScore[[#This Row],[Name / Club]],tblMac_Div1A[[Name / Club]:[Points]],5,FALSE))</f>
        <v>0</v>
      </c>
      <c r="L311" s="1">
        <f>IF(ISNA(VLOOKUP(tblPointScore[[#This Row],[Name / Club]],tblMac_Div1B[[Name / Club]:[Points]],5,FALSE)),0,VLOOKUP(tblPointScore[[#This Row],[Name / Club]],tblMac_Div1B[[Name / Club]:[Points]],5,FALSE))</f>
        <v>0</v>
      </c>
      <c r="M311" s="1">
        <f>IF(ISNA(VLOOKUP(tblPointScore[[#This Row],[Name / Club]],tblMac_Div2A[[Name / Club]:[Points]],5,FALSE)),0,VLOOKUP(tblPointScore[[#This Row],[Name / Club]],tblMac_Div2A[[Name / Club]:[Points]],5,FALSE))</f>
        <v>0</v>
      </c>
      <c r="N311" s="1">
        <f>IF(ISNA(VLOOKUP(tblPointScore[[#This Row],[Name / Club]],tblMac_Div2B[[Name / Club]:[Points]],5,FALSE)),0,VLOOKUP(tblPointScore[[#This Row],[Name / Club]],tblMac_Div2B[[Name / Club]:[Points]],5,FALSE))</f>
        <v>0</v>
      </c>
      <c r="O31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11" s="1">
        <f>IF(ISNA(VLOOKUP(tblPointScore[[#This Row],[Name / Club]],tblNow_Div1A[[Name / Club]:[Points]],5,FALSE)),0,VLOOKUP(tblPointScore[[#This Row],[Name / Club]],tblNow_Div1A[[Name / Club]:[Points]],5,FALSE))</f>
        <v>0</v>
      </c>
      <c r="Q311" s="1">
        <f>IF(ISNA(VLOOKUP(tblPointScore[[#This Row],[Name / Club]],tblNow_Div1B[[Name / Club]:[Points]],5,FALSE)),0,VLOOKUP(tblPointScore[[#This Row],[Name / Club]],tblNow_Div1B[[Name / Club]:[Points]],5,FALSE))</f>
        <v>0</v>
      </c>
      <c r="R311" s="1">
        <f>IF(ISNA(VLOOKUP(tblPointScore[[#This Row],[Name / Club]],tblNow_Div2A[[Name / Club]:[Points]],5,FALSE)),0,VLOOKUP(tblPointScore[[#This Row],[Name / Club]],tblNow_Div2A[[Name / Club]:[Points]],5,FALSE))</f>
        <v>0</v>
      </c>
      <c r="S311" s="1">
        <f>IF(ISNA(VLOOKUP(tblPointScore[[#This Row],[Name / Club]],tblNow_Div2B[[Name / Club]:[Points]],5,FALSE)),0,VLOOKUP(tblPointScore[[#This Row],[Name / Club]],tblNow_Div2B[[Name / Club]:[Points]],5,FALSE))</f>
        <v>0</v>
      </c>
      <c r="T31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11" s="1">
        <f>IF(ISNA(VLOOKUP(tblPointScore[[#This Row],[Name / Club]],tblSthn_Div1[[Name / Club]:[Points]],5,FALSE)),0,VLOOKUP(tblPointScore[[#This Row],[Name / Club]],tblSthn_Div1[[Name / Club]:[Points]],5,FALSE))</f>
        <v>0</v>
      </c>
      <c r="V311" s="1">
        <f>IF(ISNA(VLOOKUP(tblPointScore[[#This Row],[Name / Club]],tblSthn_Div2[[Name / Club]:[Points]],5,FALSE)),0,VLOOKUP(tblPointScore[[#This Row],[Name / Club]],tblSthn_Div2[[Name / Club]:[Points]],5,FALSE))</f>
        <v>0</v>
      </c>
      <c r="W311" s="1">
        <f>IF(ISNA(VLOOKUP(tblPointScore[[#This Row],[Name / Club]],tblSthn_Div1[Name / Club],1,FALSE)),IF(ISNA(VLOOKUP(tblPointScore[[#This Row],[Name / Club]],tblSthn_Div2[Name / Club],1,FALSE)),0,3),3)</f>
        <v>0</v>
      </c>
      <c r="X311" s="9">
        <f>SUM(tblPointScore[[#This Row],[Glbn Div 1]:[Sth H Pts]])</f>
        <v>0</v>
      </c>
      <c r="Y31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1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11" s="38" t="str">
        <f>IF(AND(tblPointScore[[#This Row],[Div 1 Pts]]&gt;0,tblPointScore[[#This Row],[Div 2 Pts]]&gt;0),"Y","N")</f>
        <v>N</v>
      </c>
      <c r="AB311" s="35" t="str">
        <f>IF(AND(tblPointScore[[#This Row],[Mac Div 1 A]]&gt;0,tblPointScore[[#This Row],[Mac Div 1 B]]&gt;0),"Y","N")</f>
        <v>N</v>
      </c>
      <c r="AC311" s="35" t="str">
        <f>IF(AND(tblPointScore[[#This Row],[Mac Div 2 A]]&gt;0,tblPointScore[[#This Row],[Mac Div 2 B]]&gt;0),"Y","N")</f>
        <v>N</v>
      </c>
      <c r="AD311" s="35" t="str">
        <f>IF(AND(tblPointScore[[#This Row],[Now Div 1 A]]&gt;0,tblPointScore[[#This Row],[Now Div 1 B]]&gt;0),"Y","N")</f>
        <v>N</v>
      </c>
      <c r="AE311" s="35" t="str">
        <f>IF(AND(tblPointScore[[#This Row],[Now Div 2 A]]&gt;0,tblPointScore[[#This Row],[Now Div 2 B]]&gt;0),"Y","N")</f>
        <v>N</v>
      </c>
      <c r="AF31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12" spans="1:32" hidden="1">
      <c r="A312" s="1">
        <f ca="1">CELL("row", A311)-1</f>
        <v>310</v>
      </c>
      <c r="B312" s="7" t="s">
        <v>451</v>
      </c>
      <c r="C312" s="7" t="s">
        <v>682</v>
      </c>
      <c r="D312" s="4" t="str">
        <f>CONCATENATE(tblPointScore[[#This Row],[Name]]," - ",tblPointScore[[#This Row],[Club]])</f>
        <v>Grimes Colin - CCC</v>
      </c>
      <c r="E312" s="1">
        <f>IF(ISNA(VLOOKUP(tblPointScore[[#This Row],[Name / Club]],tblGlbn_Div1[[Name / Club]:[Points]],5,FALSE)),0,VLOOKUP(tblPointScore[[#This Row],[Name / Club]],tblGlbn_Div1[[Name / Club]:[Points]],5,FALSE))</f>
        <v>0</v>
      </c>
      <c r="F312" s="9">
        <f>IF(ISNA(VLOOKUP(tblPointScore[[#This Row],[Name / Club]],tblGlbn_Div2[[Name / Club]:[Points]],5,FALSE)),0,VLOOKUP(tblPointScore[[#This Row],[Name / Club]],tblGlbn_Div2[[Name / Club]:[Points]],5,FALSE))</f>
        <v>0</v>
      </c>
      <c r="G312" s="9">
        <f>IF(ISNA(VLOOKUP(tblPointScore[[#This Row],[Name / Club]],tblGlbn_Div1[Name / Club],1,FALSE)),IF(ISNA(VLOOKUP(tblPointScore[[#This Row],[Name / Club]],tblGlbn_Div2[Name / Club],1,FALSE)),0,3),3)</f>
        <v>0</v>
      </c>
      <c r="H312" s="1">
        <f>IF(ISNA(VLOOKUP(tblPointScore[[#This Row],[Name / Club]],tblIll_Div1[[Name / Club]:[Points]],5,FALSE)),0,VLOOKUP(tblPointScore[[#This Row],[Name / Club]],tblIll_Div1[[Name / Club]:[Points]],5,FALSE))</f>
        <v>0</v>
      </c>
      <c r="I312" s="1">
        <f>IF(ISNA(VLOOKUP(tblPointScore[[#This Row],[Name / Club]],tblIll_Div2[[Name / Club]:[Points]],5,FALSE)),0,VLOOKUP(tblPointScore[[#This Row],[Name / Club]],tblIll_Div2[[Name / Club]:[Points]],5,FALSE))</f>
        <v>0</v>
      </c>
      <c r="J312" s="1">
        <f>IF(ISNA(VLOOKUP(tblPointScore[[#This Row],[Name / Club]],tblIll_Div1[Name / Club],1,FALSE)),IF(ISNA(VLOOKUP(tblPointScore[[#This Row],[Name / Club]],tblIll_Div2[Name / Club],1,FALSE)),0,3),3)</f>
        <v>0</v>
      </c>
      <c r="K312" s="1">
        <f>IF(ISNA(VLOOKUP(tblPointScore[[#This Row],[Name / Club]],tblMac_Div1A[[Name / Club]:[Points]],5,FALSE)),0,VLOOKUP(tblPointScore[[#This Row],[Name / Club]],tblMac_Div1A[[Name / Club]:[Points]],5,FALSE))</f>
        <v>0</v>
      </c>
      <c r="L312" s="1">
        <f>IF(ISNA(VLOOKUP(tblPointScore[[#This Row],[Name / Club]],tblMac_Div1B[[Name / Club]:[Points]],5,FALSE)),0,VLOOKUP(tblPointScore[[#This Row],[Name / Club]],tblMac_Div1B[[Name / Club]:[Points]],5,FALSE))</f>
        <v>0</v>
      </c>
      <c r="M312" s="1">
        <f>IF(ISNA(VLOOKUP(tblPointScore[[#This Row],[Name / Club]],tblMac_Div2A[[Name / Club]:[Points]],5,FALSE)),0,VLOOKUP(tblPointScore[[#This Row],[Name / Club]],tblMac_Div2A[[Name / Club]:[Points]],5,FALSE))</f>
        <v>0</v>
      </c>
      <c r="N312" s="1">
        <f>IF(ISNA(VLOOKUP(tblPointScore[[#This Row],[Name / Club]],tblMac_Div2B[[Name / Club]:[Points]],5,FALSE)),0,VLOOKUP(tblPointScore[[#This Row],[Name / Club]],tblMac_Div2B[[Name / Club]:[Points]],5,FALSE))</f>
        <v>0</v>
      </c>
      <c r="O31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12" s="1">
        <f>IF(ISNA(VLOOKUP(tblPointScore[[#This Row],[Name / Club]],tblNow_Div1A[[Name / Club]:[Points]],5,FALSE)),0,VLOOKUP(tblPointScore[[#This Row],[Name / Club]],tblNow_Div1A[[Name / Club]:[Points]],5,FALSE))</f>
        <v>0</v>
      </c>
      <c r="Q312" s="1">
        <f>IF(ISNA(VLOOKUP(tblPointScore[[#This Row],[Name / Club]],tblNow_Div1B[[Name / Club]:[Points]],5,FALSE)),0,VLOOKUP(tblPointScore[[#This Row],[Name / Club]],tblNow_Div1B[[Name / Club]:[Points]],5,FALSE))</f>
        <v>0</v>
      </c>
      <c r="R312" s="1">
        <f>IF(ISNA(VLOOKUP(tblPointScore[[#This Row],[Name / Club]],tblNow_Div2A[[Name / Club]:[Points]],5,FALSE)),0,VLOOKUP(tblPointScore[[#This Row],[Name / Club]],tblNow_Div2A[[Name / Club]:[Points]],5,FALSE))</f>
        <v>0</v>
      </c>
      <c r="S312" s="1">
        <f>IF(ISNA(VLOOKUP(tblPointScore[[#This Row],[Name / Club]],tblNow_Div2B[[Name / Club]:[Points]],5,FALSE)),0,VLOOKUP(tblPointScore[[#This Row],[Name / Club]],tblNow_Div2B[[Name / Club]:[Points]],5,FALSE))</f>
        <v>0</v>
      </c>
      <c r="T31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12" s="1">
        <f>IF(ISNA(VLOOKUP(tblPointScore[[#This Row],[Name / Club]],tblSthn_Div1[[Name / Club]:[Points]],5,FALSE)),0,VLOOKUP(tblPointScore[[#This Row],[Name / Club]],tblSthn_Div1[[Name / Club]:[Points]],5,FALSE))</f>
        <v>0</v>
      </c>
      <c r="V312" s="1">
        <f>IF(ISNA(VLOOKUP(tblPointScore[[#This Row],[Name / Club]],tblSthn_Div2[[Name / Club]:[Points]],5,FALSE)),0,VLOOKUP(tblPointScore[[#This Row],[Name / Club]],tblSthn_Div2[[Name / Club]:[Points]],5,FALSE))</f>
        <v>0</v>
      </c>
      <c r="W312" s="1">
        <f>IF(ISNA(VLOOKUP(tblPointScore[[#This Row],[Name / Club]],tblSthn_Div1[Name / Club],1,FALSE)),IF(ISNA(VLOOKUP(tblPointScore[[#This Row],[Name / Club]],tblSthn_Div2[Name / Club],1,FALSE)),0,3),3)</f>
        <v>0</v>
      </c>
      <c r="X312" s="9">
        <f>SUM(tblPointScore[[#This Row],[Glbn Div 1]:[Sth H Pts]])</f>
        <v>0</v>
      </c>
      <c r="Y31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1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12" s="38" t="str">
        <f>IF(AND(tblPointScore[[#This Row],[Div 1 Pts]]&gt;0,tblPointScore[[#This Row],[Div 2 Pts]]&gt;0),"Y","N")</f>
        <v>N</v>
      </c>
      <c r="AB312" s="35" t="str">
        <f>IF(AND(tblPointScore[[#This Row],[Mac Div 1 A]]&gt;0,tblPointScore[[#This Row],[Mac Div 1 B]]&gt;0),"Y","N")</f>
        <v>N</v>
      </c>
      <c r="AC312" s="35" t="str">
        <f>IF(AND(tblPointScore[[#This Row],[Mac Div 2 A]]&gt;0,tblPointScore[[#This Row],[Mac Div 2 B]]&gt;0),"Y","N")</f>
        <v>N</v>
      </c>
      <c r="AD312" s="35" t="str">
        <f>IF(AND(tblPointScore[[#This Row],[Now Div 1 A]]&gt;0,tblPointScore[[#This Row],[Now Div 1 B]]&gt;0),"Y","N")</f>
        <v>N</v>
      </c>
      <c r="AE312" s="35" t="str">
        <f>IF(AND(tblPointScore[[#This Row],[Now Div 2 A]]&gt;0,tblPointScore[[#This Row],[Now Div 2 B]]&gt;0),"Y","N")</f>
        <v>N</v>
      </c>
      <c r="AF31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13" spans="1:32" hidden="1">
      <c r="A313" s="1">
        <f ca="1">CELL("row", A312)-1</f>
        <v>311</v>
      </c>
      <c r="B313" s="7" t="s">
        <v>189</v>
      </c>
      <c r="C313" s="7" t="s">
        <v>682</v>
      </c>
      <c r="D313" s="4" t="str">
        <f>CONCATENATE(tblPointScore[[#This Row],[Name]]," - ",tblPointScore[[#This Row],[Club]])</f>
        <v>Hall Barry - CCC</v>
      </c>
      <c r="E313" s="1">
        <f>IF(ISNA(VLOOKUP(tblPointScore[[#This Row],[Name / Club]],tblGlbn_Div1[[Name / Club]:[Points]],5,FALSE)),0,VLOOKUP(tblPointScore[[#This Row],[Name / Club]],tblGlbn_Div1[[Name / Club]:[Points]],5,FALSE))</f>
        <v>0</v>
      </c>
      <c r="F313" s="1">
        <f>IF(ISNA(VLOOKUP(tblPointScore[[#This Row],[Name / Club]],tblGlbn_Div2[[Name / Club]:[Points]],5,FALSE)),0,VLOOKUP(tblPointScore[[#This Row],[Name / Club]],tblGlbn_Div2[[Name / Club]:[Points]],5,FALSE))</f>
        <v>0</v>
      </c>
      <c r="G313" s="1">
        <f>IF(ISNA(VLOOKUP(tblPointScore[[#This Row],[Name / Club]],tblGlbn_Div1[Name / Club],1,FALSE)),IF(ISNA(VLOOKUP(tblPointScore[[#This Row],[Name / Club]],tblGlbn_Div2[Name / Club],1,FALSE)),0,3),3)</f>
        <v>0</v>
      </c>
      <c r="H313" s="1">
        <f>IF(ISNA(VLOOKUP(tblPointScore[[#This Row],[Name / Club]],tblIll_Div1[[Name / Club]:[Points]],5,FALSE)),0,VLOOKUP(tblPointScore[[#This Row],[Name / Club]],tblIll_Div1[[Name / Club]:[Points]],5,FALSE))</f>
        <v>0</v>
      </c>
      <c r="I313" s="1">
        <f>IF(ISNA(VLOOKUP(tblPointScore[[#This Row],[Name / Club]],tblIll_Div2[[Name / Club]:[Points]],5,FALSE)),0,VLOOKUP(tblPointScore[[#This Row],[Name / Club]],tblIll_Div2[[Name / Club]:[Points]],5,FALSE))</f>
        <v>0</v>
      </c>
      <c r="J313" s="1">
        <f>IF(ISNA(VLOOKUP(tblPointScore[[#This Row],[Name / Club]],tblIll_Div1[Name / Club],1,FALSE)),IF(ISNA(VLOOKUP(tblPointScore[[#This Row],[Name / Club]],tblIll_Div2[Name / Club],1,FALSE)),0,3),3)</f>
        <v>0</v>
      </c>
      <c r="K313" s="1">
        <f>IF(ISNA(VLOOKUP(tblPointScore[[#This Row],[Name / Club]],tblMac_Div1A[[Name / Club]:[Points]],5,FALSE)),0,VLOOKUP(tblPointScore[[#This Row],[Name / Club]],tblMac_Div1A[[Name / Club]:[Points]],5,FALSE))</f>
        <v>0</v>
      </c>
      <c r="L313" s="1">
        <f>IF(ISNA(VLOOKUP(tblPointScore[[#This Row],[Name / Club]],tblMac_Div1B[[Name / Club]:[Points]],5,FALSE)),0,VLOOKUP(tblPointScore[[#This Row],[Name / Club]],tblMac_Div1B[[Name / Club]:[Points]],5,FALSE))</f>
        <v>0</v>
      </c>
      <c r="M313" s="1">
        <f>IF(ISNA(VLOOKUP(tblPointScore[[#This Row],[Name / Club]],tblMac_Div2A[[Name / Club]:[Points]],5,FALSE)),0,VLOOKUP(tblPointScore[[#This Row],[Name / Club]],tblMac_Div2A[[Name / Club]:[Points]],5,FALSE))</f>
        <v>0</v>
      </c>
      <c r="N313" s="1">
        <f>IF(ISNA(VLOOKUP(tblPointScore[[#This Row],[Name / Club]],tblMac_Div2B[[Name / Club]:[Points]],5,FALSE)),0,VLOOKUP(tblPointScore[[#This Row],[Name / Club]],tblMac_Div2B[[Name / Club]:[Points]],5,FALSE))</f>
        <v>0</v>
      </c>
      <c r="O31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13" s="1">
        <f>IF(ISNA(VLOOKUP(tblPointScore[[#This Row],[Name / Club]],tblNow_Div1A[[Name / Club]:[Points]],5,FALSE)),0,VLOOKUP(tblPointScore[[#This Row],[Name / Club]],tblNow_Div1A[[Name / Club]:[Points]],5,FALSE))</f>
        <v>0</v>
      </c>
      <c r="Q313" s="1">
        <f>IF(ISNA(VLOOKUP(tblPointScore[[#This Row],[Name / Club]],tblNow_Div1B[[Name / Club]:[Points]],5,FALSE)),0,VLOOKUP(tblPointScore[[#This Row],[Name / Club]],tblNow_Div1B[[Name / Club]:[Points]],5,FALSE))</f>
        <v>0</v>
      </c>
      <c r="R313" s="1">
        <f>IF(ISNA(VLOOKUP(tblPointScore[[#This Row],[Name / Club]],tblNow_Div2A[[Name / Club]:[Points]],5,FALSE)),0,VLOOKUP(tblPointScore[[#This Row],[Name / Club]],tblNow_Div2A[[Name / Club]:[Points]],5,FALSE))</f>
        <v>0</v>
      </c>
      <c r="S313" s="1">
        <f>IF(ISNA(VLOOKUP(tblPointScore[[#This Row],[Name / Club]],tblNow_Div2B[[Name / Club]:[Points]],5,FALSE)),0,VLOOKUP(tblPointScore[[#This Row],[Name / Club]],tblNow_Div2B[[Name / Club]:[Points]],5,FALSE))</f>
        <v>0</v>
      </c>
      <c r="T31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13" s="1">
        <f>IF(ISNA(VLOOKUP(tblPointScore[[#This Row],[Name / Club]],tblSthn_Div1[[Name / Club]:[Points]],5,FALSE)),0,VLOOKUP(tblPointScore[[#This Row],[Name / Club]],tblSthn_Div1[[Name / Club]:[Points]],5,FALSE))</f>
        <v>0</v>
      </c>
      <c r="V313" s="1">
        <f>IF(ISNA(VLOOKUP(tblPointScore[[#This Row],[Name / Club]],tblSthn_Div2[[Name / Club]:[Points]],5,FALSE)),0,VLOOKUP(tblPointScore[[#This Row],[Name / Club]],tblSthn_Div2[[Name / Club]:[Points]],5,FALSE))</f>
        <v>0</v>
      </c>
      <c r="W313" s="1">
        <f>IF(ISNA(VLOOKUP(tblPointScore[[#This Row],[Name / Club]],tblSthn_Div1[Name / Club],1,FALSE)),IF(ISNA(VLOOKUP(tblPointScore[[#This Row],[Name / Club]],tblSthn_Div2[Name / Club],1,FALSE)),0,3),3)</f>
        <v>0</v>
      </c>
      <c r="X313" s="1">
        <f>SUM(tblPointScore[[#This Row],[Glbn Div 1]:[Sth H Pts]])</f>
        <v>0</v>
      </c>
      <c r="Y31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1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13" s="38" t="str">
        <f>IF(AND(tblPointScore[[#This Row],[Div 1 Pts]]&gt;0,tblPointScore[[#This Row],[Div 2 Pts]]&gt;0),"Y","N")</f>
        <v>N</v>
      </c>
      <c r="AB313" s="35" t="str">
        <f>IF(AND(tblPointScore[[#This Row],[Mac Div 1 A]]&gt;0,tblPointScore[[#This Row],[Mac Div 1 B]]&gt;0),"Y","N")</f>
        <v>N</v>
      </c>
      <c r="AC313" s="35" t="str">
        <f>IF(AND(tblPointScore[[#This Row],[Mac Div 2 A]]&gt;0,tblPointScore[[#This Row],[Mac Div 2 B]]&gt;0),"Y","N")</f>
        <v>N</v>
      </c>
      <c r="AD313" s="35" t="str">
        <f>IF(AND(tblPointScore[[#This Row],[Now Div 1 A]]&gt;0,tblPointScore[[#This Row],[Now Div 1 B]]&gt;0),"Y","N")</f>
        <v>N</v>
      </c>
      <c r="AE313" s="35" t="str">
        <f>IF(AND(tblPointScore[[#This Row],[Now Div 2 A]]&gt;0,tblPointScore[[#This Row],[Now Div 2 B]]&gt;0),"Y","N")</f>
        <v>N</v>
      </c>
      <c r="AF31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14" spans="1:32" hidden="1">
      <c r="A314" s="1">
        <f ca="1">CELL("row", A313)-1</f>
        <v>312</v>
      </c>
      <c r="B314" s="7" t="s">
        <v>452</v>
      </c>
      <c r="C314" s="7" t="s">
        <v>681</v>
      </c>
      <c r="D314" s="4" t="str">
        <f>CONCATENATE(tblPointScore[[#This Row],[Name]]," - ",tblPointScore[[#This Row],[Club]])</f>
        <v>Hall Michael - GCC</v>
      </c>
      <c r="E314" s="1">
        <f>IF(ISNA(VLOOKUP(tblPointScore[[#This Row],[Name / Club]],tblGlbn_Div1[[Name / Club]:[Points]],5,FALSE)),0,VLOOKUP(tblPointScore[[#This Row],[Name / Club]],tblGlbn_Div1[[Name / Club]:[Points]],5,FALSE))</f>
        <v>0</v>
      </c>
      <c r="F314" s="9">
        <f>IF(ISNA(VLOOKUP(tblPointScore[[#This Row],[Name / Club]],tblGlbn_Div2[[Name / Club]:[Points]],5,FALSE)),0,VLOOKUP(tblPointScore[[#This Row],[Name / Club]],tblGlbn_Div2[[Name / Club]:[Points]],5,FALSE))</f>
        <v>0</v>
      </c>
      <c r="G314" s="9">
        <f>IF(ISNA(VLOOKUP(tblPointScore[[#This Row],[Name / Club]],tblGlbn_Div1[Name / Club],1,FALSE)),IF(ISNA(VLOOKUP(tblPointScore[[#This Row],[Name / Club]],tblGlbn_Div2[Name / Club],1,FALSE)),0,3),3)</f>
        <v>0</v>
      </c>
      <c r="H314" s="1">
        <f>IF(ISNA(VLOOKUP(tblPointScore[[#This Row],[Name / Club]],tblIll_Div1[[Name / Club]:[Points]],5,FALSE)),0,VLOOKUP(tblPointScore[[#This Row],[Name / Club]],tblIll_Div1[[Name / Club]:[Points]],5,FALSE))</f>
        <v>0</v>
      </c>
      <c r="I314" s="1">
        <f>IF(ISNA(VLOOKUP(tblPointScore[[#This Row],[Name / Club]],tblIll_Div2[[Name / Club]:[Points]],5,FALSE)),0,VLOOKUP(tblPointScore[[#This Row],[Name / Club]],tblIll_Div2[[Name / Club]:[Points]],5,FALSE))</f>
        <v>0</v>
      </c>
      <c r="J314" s="1">
        <f>IF(ISNA(VLOOKUP(tblPointScore[[#This Row],[Name / Club]],tblIll_Div1[Name / Club],1,FALSE)),IF(ISNA(VLOOKUP(tblPointScore[[#This Row],[Name / Club]],tblIll_Div2[Name / Club],1,FALSE)),0,3),3)</f>
        <v>0</v>
      </c>
      <c r="K314" s="1">
        <f>IF(ISNA(VLOOKUP(tblPointScore[[#This Row],[Name / Club]],tblMac_Div1A[[Name / Club]:[Points]],5,FALSE)),0,VLOOKUP(tblPointScore[[#This Row],[Name / Club]],tblMac_Div1A[[Name / Club]:[Points]],5,FALSE))</f>
        <v>0</v>
      </c>
      <c r="L314" s="1">
        <f>IF(ISNA(VLOOKUP(tblPointScore[[#This Row],[Name / Club]],tblMac_Div1B[[Name / Club]:[Points]],5,FALSE)),0,VLOOKUP(tblPointScore[[#This Row],[Name / Club]],tblMac_Div1B[[Name / Club]:[Points]],5,FALSE))</f>
        <v>0</v>
      </c>
      <c r="M314" s="1">
        <f>IF(ISNA(VLOOKUP(tblPointScore[[#This Row],[Name / Club]],tblMac_Div2A[[Name / Club]:[Points]],5,FALSE)),0,VLOOKUP(tblPointScore[[#This Row],[Name / Club]],tblMac_Div2A[[Name / Club]:[Points]],5,FALSE))</f>
        <v>0</v>
      </c>
      <c r="N314" s="1">
        <f>IF(ISNA(VLOOKUP(tblPointScore[[#This Row],[Name / Club]],tblMac_Div2B[[Name / Club]:[Points]],5,FALSE)),0,VLOOKUP(tblPointScore[[#This Row],[Name / Club]],tblMac_Div2B[[Name / Club]:[Points]],5,FALSE))</f>
        <v>0</v>
      </c>
      <c r="O31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14" s="1">
        <f>IF(ISNA(VLOOKUP(tblPointScore[[#This Row],[Name / Club]],tblNow_Div1A[[Name / Club]:[Points]],5,FALSE)),0,VLOOKUP(tblPointScore[[#This Row],[Name / Club]],tblNow_Div1A[[Name / Club]:[Points]],5,FALSE))</f>
        <v>0</v>
      </c>
      <c r="Q314" s="1">
        <f>IF(ISNA(VLOOKUP(tblPointScore[[#This Row],[Name / Club]],tblNow_Div1B[[Name / Club]:[Points]],5,FALSE)),0,VLOOKUP(tblPointScore[[#This Row],[Name / Club]],tblNow_Div1B[[Name / Club]:[Points]],5,FALSE))</f>
        <v>0</v>
      </c>
      <c r="R314" s="1">
        <f>IF(ISNA(VLOOKUP(tblPointScore[[#This Row],[Name / Club]],tblNow_Div2A[[Name / Club]:[Points]],5,FALSE)),0,VLOOKUP(tblPointScore[[#This Row],[Name / Club]],tblNow_Div2A[[Name / Club]:[Points]],5,FALSE))</f>
        <v>0</v>
      </c>
      <c r="S314" s="1">
        <f>IF(ISNA(VLOOKUP(tblPointScore[[#This Row],[Name / Club]],tblNow_Div2B[[Name / Club]:[Points]],5,FALSE)),0,VLOOKUP(tblPointScore[[#This Row],[Name / Club]],tblNow_Div2B[[Name / Club]:[Points]],5,FALSE))</f>
        <v>0</v>
      </c>
      <c r="T31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14" s="1">
        <f>IF(ISNA(VLOOKUP(tblPointScore[[#This Row],[Name / Club]],tblSthn_Div1[[Name / Club]:[Points]],5,FALSE)),0,VLOOKUP(tblPointScore[[#This Row],[Name / Club]],tblSthn_Div1[[Name / Club]:[Points]],5,FALSE))</f>
        <v>0</v>
      </c>
      <c r="V314" s="1">
        <f>IF(ISNA(VLOOKUP(tblPointScore[[#This Row],[Name / Club]],tblSthn_Div2[[Name / Club]:[Points]],5,FALSE)),0,VLOOKUP(tblPointScore[[#This Row],[Name / Club]],tblSthn_Div2[[Name / Club]:[Points]],5,FALSE))</f>
        <v>0</v>
      </c>
      <c r="W314" s="1">
        <f>IF(ISNA(VLOOKUP(tblPointScore[[#This Row],[Name / Club]],tblSthn_Div1[Name / Club],1,FALSE)),IF(ISNA(VLOOKUP(tblPointScore[[#This Row],[Name / Club]],tblSthn_Div2[Name / Club],1,FALSE)),0,3),3)</f>
        <v>0</v>
      </c>
      <c r="X314" s="9">
        <f>SUM(tblPointScore[[#This Row],[Glbn Div 1]:[Sth H Pts]])</f>
        <v>0</v>
      </c>
      <c r="Y31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1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14" s="38" t="str">
        <f>IF(AND(tblPointScore[[#This Row],[Div 1 Pts]]&gt;0,tblPointScore[[#This Row],[Div 2 Pts]]&gt;0),"Y","N")</f>
        <v>N</v>
      </c>
      <c r="AB314" s="35" t="str">
        <f>IF(AND(tblPointScore[[#This Row],[Mac Div 1 A]]&gt;0,tblPointScore[[#This Row],[Mac Div 1 B]]&gt;0),"Y","N")</f>
        <v>N</v>
      </c>
      <c r="AC314" s="35" t="str">
        <f>IF(AND(tblPointScore[[#This Row],[Mac Div 2 A]]&gt;0,tblPointScore[[#This Row],[Mac Div 2 B]]&gt;0),"Y","N")</f>
        <v>N</v>
      </c>
      <c r="AD314" s="35" t="str">
        <f>IF(AND(tblPointScore[[#This Row],[Now Div 1 A]]&gt;0,tblPointScore[[#This Row],[Now Div 1 B]]&gt;0),"Y","N")</f>
        <v>N</v>
      </c>
      <c r="AE314" s="35" t="str">
        <f>IF(AND(tblPointScore[[#This Row],[Now Div 2 A]]&gt;0,tblPointScore[[#This Row],[Now Div 2 B]]&gt;0),"Y","N")</f>
        <v>N</v>
      </c>
      <c r="AF31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15" spans="1:32" hidden="1">
      <c r="A315" s="1">
        <f ca="1">CELL("row", A314)-1</f>
        <v>313</v>
      </c>
      <c r="B315" s="43" t="s">
        <v>607</v>
      </c>
      <c r="C315" s="43" t="s">
        <v>682</v>
      </c>
      <c r="D315" s="4" t="str">
        <f>CONCATENATE(tblPointScore[[#This Row],[Name]]," - ",tblPointScore[[#This Row],[Club]])</f>
        <v>Hall Rob - CCC</v>
      </c>
      <c r="E315" s="9">
        <f>IF(ISNA(VLOOKUP(tblPointScore[[#This Row],[Name / Club]],tblGlbn_Div1[[Name / Club]:[Points]],5,FALSE)),0,VLOOKUP(tblPointScore[[#This Row],[Name / Club]],tblGlbn_Div1[[Name / Club]:[Points]],5,FALSE))</f>
        <v>0</v>
      </c>
      <c r="F315" s="9">
        <f>IF(ISNA(VLOOKUP(tblPointScore[[#This Row],[Name / Club]],tblGlbn_Div2[[Name / Club]:[Points]],5,FALSE)),0,VLOOKUP(tblPointScore[[#This Row],[Name / Club]],tblGlbn_Div2[[Name / Club]:[Points]],5,FALSE))</f>
        <v>0</v>
      </c>
      <c r="G315" s="9">
        <f>IF(ISNA(VLOOKUP(tblPointScore[[#This Row],[Name / Club]],tblGlbn_Div1[Name / Club],1,FALSE)),IF(ISNA(VLOOKUP(tblPointScore[[#This Row],[Name / Club]],tblGlbn_Div2[Name / Club],1,FALSE)),0,3),3)</f>
        <v>0</v>
      </c>
      <c r="H315" s="9">
        <f>IF(ISNA(VLOOKUP(tblPointScore[[#This Row],[Name / Club]],tblIll_Div1[[Name / Club]:[Points]],5,FALSE)),0,VLOOKUP(tblPointScore[[#This Row],[Name / Club]],tblIll_Div1[[Name / Club]:[Points]],5,FALSE))</f>
        <v>0</v>
      </c>
      <c r="I315" s="9">
        <f>IF(ISNA(VLOOKUP(tblPointScore[[#This Row],[Name / Club]],tblIll_Div2[[Name / Club]:[Points]],5,FALSE)),0,VLOOKUP(tblPointScore[[#This Row],[Name / Club]],tblIll_Div2[[Name / Club]:[Points]],5,FALSE))</f>
        <v>0</v>
      </c>
      <c r="J315" s="9">
        <f>IF(ISNA(VLOOKUP(tblPointScore[[#This Row],[Name / Club]],tblIll_Div1[Name / Club],1,FALSE)),IF(ISNA(VLOOKUP(tblPointScore[[#This Row],[Name / Club]],tblIll_Div2[Name / Club],1,FALSE)),0,3),3)</f>
        <v>0</v>
      </c>
      <c r="K315" s="9">
        <f>IF(ISNA(VLOOKUP(tblPointScore[[#This Row],[Name / Club]],tblMac_Div1A[[Name / Club]:[Points]],5,FALSE)),0,VLOOKUP(tblPointScore[[#This Row],[Name / Club]],tblMac_Div1A[[Name / Club]:[Points]],5,FALSE))</f>
        <v>0</v>
      </c>
      <c r="L315" s="9">
        <f>IF(ISNA(VLOOKUP(tblPointScore[[#This Row],[Name / Club]],tblMac_Div1B[[Name / Club]:[Points]],5,FALSE)),0,VLOOKUP(tblPointScore[[#This Row],[Name / Club]],tblMac_Div1B[[Name / Club]:[Points]],5,FALSE))</f>
        <v>0</v>
      </c>
      <c r="M315" s="9">
        <f>IF(ISNA(VLOOKUP(tblPointScore[[#This Row],[Name / Club]],tblMac_Div2A[[Name / Club]:[Points]],5,FALSE)),0,VLOOKUP(tblPointScore[[#This Row],[Name / Club]],tblMac_Div2A[[Name / Club]:[Points]],5,FALSE))</f>
        <v>0</v>
      </c>
      <c r="N315" s="9">
        <f>IF(ISNA(VLOOKUP(tblPointScore[[#This Row],[Name / Club]],tblMac_Div2B[[Name / Club]:[Points]],5,FALSE)),0,VLOOKUP(tblPointScore[[#This Row],[Name / Club]],tblMac_Div2B[[Name / Club]:[Points]],5,FALSE))</f>
        <v>0</v>
      </c>
      <c r="O315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15" s="9">
        <f>IF(ISNA(VLOOKUP(tblPointScore[[#This Row],[Name / Club]],tblNow_Div1A[[Name / Club]:[Points]],5,FALSE)),0,VLOOKUP(tblPointScore[[#This Row],[Name / Club]],tblNow_Div1A[[Name / Club]:[Points]],5,FALSE))</f>
        <v>0</v>
      </c>
      <c r="Q315" s="9">
        <f>IF(ISNA(VLOOKUP(tblPointScore[[#This Row],[Name / Club]],tblNow_Div1B[[Name / Club]:[Points]],5,FALSE)),0,VLOOKUP(tblPointScore[[#This Row],[Name / Club]],tblNow_Div1B[[Name / Club]:[Points]],5,FALSE))</f>
        <v>0</v>
      </c>
      <c r="R315" s="9">
        <f>IF(ISNA(VLOOKUP(tblPointScore[[#This Row],[Name / Club]],tblNow_Div2A[[Name / Club]:[Points]],5,FALSE)),0,VLOOKUP(tblPointScore[[#This Row],[Name / Club]],tblNow_Div2A[[Name / Club]:[Points]],5,FALSE))</f>
        <v>0</v>
      </c>
      <c r="S315" s="9">
        <f>IF(ISNA(VLOOKUP(tblPointScore[[#This Row],[Name / Club]],tblNow_Div2B[[Name / Club]:[Points]],5,FALSE)),0,VLOOKUP(tblPointScore[[#This Row],[Name / Club]],tblNow_Div2B[[Name / Club]:[Points]],5,FALSE))</f>
        <v>0</v>
      </c>
      <c r="T315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15" s="9">
        <f>IF(ISNA(VLOOKUP(tblPointScore[[#This Row],[Name / Club]],tblSthn_Div1[[Name / Club]:[Points]],5,FALSE)),0,VLOOKUP(tblPointScore[[#This Row],[Name / Club]],tblSthn_Div1[[Name / Club]:[Points]],5,FALSE))</f>
        <v>0</v>
      </c>
      <c r="V315" s="9">
        <f>IF(ISNA(VLOOKUP(tblPointScore[[#This Row],[Name / Club]],tblSthn_Div2[[Name / Club]:[Points]],5,FALSE)),0,VLOOKUP(tblPointScore[[#This Row],[Name / Club]],tblSthn_Div2[[Name / Club]:[Points]],5,FALSE))</f>
        <v>0</v>
      </c>
      <c r="W315" s="9">
        <f>IF(ISNA(VLOOKUP(tblPointScore[[#This Row],[Name / Club]],tblSthn_Div1[Name / Club],1,FALSE)),IF(ISNA(VLOOKUP(tblPointScore[[#This Row],[Name / Club]],tblSthn_Div2[Name / Club],1,FALSE)),0,3),3)</f>
        <v>0</v>
      </c>
      <c r="X315" s="9">
        <f>SUM(tblPointScore[[#This Row],[Glbn Div 1]:[Sth H Pts]])</f>
        <v>0</v>
      </c>
      <c r="Y31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1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15" s="38" t="str">
        <f>IF(AND(tblPointScore[[#This Row],[Div 1 Pts]]&gt;0,tblPointScore[[#This Row],[Div 2 Pts]]&gt;0),"Y","N")</f>
        <v>N</v>
      </c>
      <c r="AB315" s="35" t="str">
        <f>IF(AND(tblPointScore[[#This Row],[Mac Div 1 A]]&gt;0,tblPointScore[[#This Row],[Mac Div 1 B]]&gt;0),"Y","N")</f>
        <v>N</v>
      </c>
      <c r="AC315" s="35" t="str">
        <f>IF(AND(tblPointScore[[#This Row],[Mac Div 2 A]]&gt;0,tblPointScore[[#This Row],[Mac Div 2 B]]&gt;0),"Y","N")</f>
        <v>N</v>
      </c>
      <c r="AD315" s="35" t="str">
        <f>IF(AND(tblPointScore[[#This Row],[Now Div 1 A]]&gt;0,tblPointScore[[#This Row],[Now Div 1 B]]&gt;0),"Y","N")</f>
        <v>N</v>
      </c>
      <c r="AE315" s="35" t="str">
        <f>IF(AND(tblPointScore[[#This Row],[Now Div 2 A]]&gt;0,tblPointScore[[#This Row],[Now Div 2 B]]&gt;0),"Y","N")</f>
        <v>N</v>
      </c>
      <c r="AF31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16" spans="1:32" hidden="1">
      <c r="A316" s="1">
        <f ca="1">CELL("row", A315)-1</f>
        <v>314</v>
      </c>
      <c r="B316" s="7" t="s">
        <v>455</v>
      </c>
      <c r="C316" s="7" t="s">
        <v>683</v>
      </c>
      <c r="D316" s="4" t="str">
        <f>CONCATENATE(tblPointScore[[#This Row],[Name]]," - ",tblPointScore[[#This Row],[Club]])</f>
        <v>Hallowell Ben - SHCC</v>
      </c>
      <c r="E316" s="1">
        <f>IF(ISNA(VLOOKUP(tblPointScore[[#This Row],[Name / Club]],tblGlbn_Div1[[Name / Club]:[Points]],5,FALSE)),0,VLOOKUP(tblPointScore[[#This Row],[Name / Club]],tblGlbn_Div1[[Name / Club]:[Points]],5,FALSE))</f>
        <v>0</v>
      </c>
      <c r="F316" s="9">
        <f>IF(ISNA(VLOOKUP(tblPointScore[[#This Row],[Name / Club]],tblGlbn_Div2[[Name / Club]:[Points]],5,FALSE)),0,VLOOKUP(tblPointScore[[#This Row],[Name / Club]],tblGlbn_Div2[[Name / Club]:[Points]],5,FALSE))</f>
        <v>0</v>
      </c>
      <c r="G316" s="9">
        <f>IF(ISNA(VLOOKUP(tblPointScore[[#This Row],[Name / Club]],tblGlbn_Div1[Name / Club],1,FALSE)),IF(ISNA(VLOOKUP(tblPointScore[[#This Row],[Name / Club]],tblGlbn_Div2[Name / Club],1,FALSE)),0,3),3)</f>
        <v>0</v>
      </c>
      <c r="H316" s="1">
        <f>IF(ISNA(VLOOKUP(tblPointScore[[#This Row],[Name / Club]],tblIll_Div1[[Name / Club]:[Points]],5,FALSE)),0,VLOOKUP(tblPointScore[[#This Row],[Name / Club]],tblIll_Div1[[Name / Club]:[Points]],5,FALSE))</f>
        <v>0</v>
      </c>
      <c r="I316" s="1">
        <f>IF(ISNA(VLOOKUP(tblPointScore[[#This Row],[Name / Club]],tblIll_Div2[[Name / Club]:[Points]],5,FALSE)),0,VLOOKUP(tblPointScore[[#This Row],[Name / Club]],tblIll_Div2[[Name / Club]:[Points]],5,FALSE))</f>
        <v>0</v>
      </c>
      <c r="J316" s="1">
        <f>IF(ISNA(VLOOKUP(tblPointScore[[#This Row],[Name / Club]],tblIll_Div1[Name / Club],1,FALSE)),IF(ISNA(VLOOKUP(tblPointScore[[#This Row],[Name / Club]],tblIll_Div2[Name / Club],1,FALSE)),0,3),3)</f>
        <v>0</v>
      </c>
      <c r="K316" s="1">
        <f>IF(ISNA(VLOOKUP(tblPointScore[[#This Row],[Name / Club]],tblMac_Div1A[[Name / Club]:[Points]],5,FALSE)),0,VLOOKUP(tblPointScore[[#This Row],[Name / Club]],tblMac_Div1A[[Name / Club]:[Points]],5,FALSE))</f>
        <v>0</v>
      </c>
      <c r="L316" s="1">
        <f>IF(ISNA(VLOOKUP(tblPointScore[[#This Row],[Name / Club]],tblMac_Div1B[[Name / Club]:[Points]],5,FALSE)),0,VLOOKUP(tblPointScore[[#This Row],[Name / Club]],tblMac_Div1B[[Name / Club]:[Points]],5,FALSE))</f>
        <v>0</v>
      </c>
      <c r="M316" s="1">
        <f>IF(ISNA(VLOOKUP(tblPointScore[[#This Row],[Name / Club]],tblMac_Div2A[[Name / Club]:[Points]],5,FALSE)),0,VLOOKUP(tblPointScore[[#This Row],[Name / Club]],tblMac_Div2A[[Name / Club]:[Points]],5,FALSE))</f>
        <v>0</v>
      </c>
      <c r="N316" s="1">
        <f>IF(ISNA(VLOOKUP(tblPointScore[[#This Row],[Name / Club]],tblMac_Div2B[[Name / Club]:[Points]],5,FALSE)),0,VLOOKUP(tblPointScore[[#This Row],[Name / Club]],tblMac_Div2B[[Name / Club]:[Points]],5,FALSE))</f>
        <v>0</v>
      </c>
      <c r="O31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16" s="1">
        <f>IF(ISNA(VLOOKUP(tblPointScore[[#This Row],[Name / Club]],tblNow_Div1A[[Name / Club]:[Points]],5,FALSE)),0,VLOOKUP(tblPointScore[[#This Row],[Name / Club]],tblNow_Div1A[[Name / Club]:[Points]],5,FALSE))</f>
        <v>0</v>
      </c>
      <c r="Q316" s="1">
        <f>IF(ISNA(VLOOKUP(tblPointScore[[#This Row],[Name / Club]],tblNow_Div1B[[Name / Club]:[Points]],5,FALSE)),0,VLOOKUP(tblPointScore[[#This Row],[Name / Club]],tblNow_Div1B[[Name / Club]:[Points]],5,FALSE))</f>
        <v>0</v>
      </c>
      <c r="R316" s="1">
        <f>IF(ISNA(VLOOKUP(tblPointScore[[#This Row],[Name / Club]],tblNow_Div2A[[Name / Club]:[Points]],5,FALSE)),0,VLOOKUP(tblPointScore[[#This Row],[Name / Club]],tblNow_Div2A[[Name / Club]:[Points]],5,FALSE))</f>
        <v>0</v>
      </c>
      <c r="S316" s="1">
        <f>IF(ISNA(VLOOKUP(tblPointScore[[#This Row],[Name / Club]],tblNow_Div2B[[Name / Club]:[Points]],5,FALSE)),0,VLOOKUP(tblPointScore[[#This Row],[Name / Club]],tblNow_Div2B[[Name / Club]:[Points]],5,FALSE))</f>
        <v>0</v>
      </c>
      <c r="T31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16" s="1">
        <f>IF(ISNA(VLOOKUP(tblPointScore[[#This Row],[Name / Club]],tblSthn_Div1[[Name / Club]:[Points]],5,FALSE)),0,VLOOKUP(tblPointScore[[#This Row],[Name / Club]],tblSthn_Div1[[Name / Club]:[Points]],5,FALSE))</f>
        <v>0</v>
      </c>
      <c r="V316" s="1">
        <f>IF(ISNA(VLOOKUP(tblPointScore[[#This Row],[Name / Club]],tblSthn_Div2[[Name / Club]:[Points]],5,FALSE)),0,VLOOKUP(tblPointScore[[#This Row],[Name / Club]],tblSthn_Div2[[Name / Club]:[Points]],5,FALSE))</f>
        <v>0</v>
      </c>
      <c r="W316" s="1">
        <f>IF(ISNA(VLOOKUP(tblPointScore[[#This Row],[Name / Club]],tblSthn_Div1[Name / Club],1,FALSE)),IF(ISNA(VLOOKUP(tblPointScore[[#This Row],[Name / Club]],tblSthn_Div2[Name / Club],1,FALSE)),0,3),3)</f>
        <v>0</v>
      </c>
      <c r="X316" s="9">
        <f>SUM(tblPointScore[[#This Row],[Glbn Div 1]:[Sth H Pts]])</f>
        <v>0</v>
      </c>
      <c r="Y31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1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16" s="38" t="str">
        <f>IF(AND(tblPointScore[[#This Row],[Div 1 Pts]]&gt;0,tblPointScore[[#This Row],[Div 2 Pts]]&gt;0),"Y","N")</f>
        <v>N</v>
      </c>
      <c r="AB316" s="35" t="str">
        <f>IF(AND(tblPointScore[[#This Row],[Mac Div 1 A]]&gt;0,tblPointScore[[#This Row],[Mac Div 1 B]]&gt;0),"Y","N")</f>
        <v>N</v>
      </c>
      <c r="AC316" s="35" t="str">
        <f>IF(AND(tblPointScore[[#This Row],[Mac Div 2 A]]&gt;0,tblPointScore[[#This Row],[Mac Div 2 B]]&gt;0),"Y","N")</f>
        <v>N</v>
      </c>
      <c r="AD316" s="35" t="str">
        <f>IF(AND(tblPointScore[[#This Row],[Now Div 1 A]]&gt;0,tblPointScore[[#This Row],[Now Div 1 B]]&gt;0),"Y","N")</f>
        <v>N</v>
      </c>
      <c r="AE316" s="35" t="str">
        <f>IF(AND(tblPointScore[[#This Row],[Now Div 2 A]]&gt;0,tblPointScore[[#This Row],[Now Div 2 B]]&gt;0),"Y","N")</f>
        <v>N</v>
      </c>
      <c r="AF31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17" spans="1:32" hidden="1">
      <c r="A317" s="1">
        <f ca="1">CELL("row", A316)-1</f>
        <v>315</v>
      </c>
      <c r="B317" s="7" t="s">
        <v>190</v>
      </c>
      <c r="C317" s="7" t="s">
        <v>683</v>
      </c>
      <c r="D317" s="4" t="str">
        <f>CONCATENATE(tblPointScore[[#This Row],[Name]]," - ",tblPointScore[[#This Row],[Club]])</f>
        <v>Hamburg Caroline  - SHCC</v>
      </c>
      <c r="E317" s="1">
        <f>IF(ISNA(VLOOKUP(tblPointScore[[#This Row],[Name / Club]],tblGlbn_Div1[[Name / Club]:[Points]],5,FALSE)),0,VLOOKUP(tblPointScore[[#This Row],[Name / Club]],tblGlbn_Div1[[Name / Club]:[Points]],5,FALSE))</f>
        <v>0</v>
      </c>
      <c r="F317" s="1">
        <f>IF(ISNA(VLOOKUP(tblPointScore[[#This Row],[Name / Club]],tblGlbn_Div2[[Name / Club]:[Points]],5,FALSE)),0,VLOOKUP(tblPointScore[[#This Row],[Name / Club]],tblGlbn_Div2[[Name / Club]:[Points]],5,FALSE))</f>
        <v>0</v>
      </c>
      <c r="G317" s="1">
        <f>IF(ISNA(VLOOKUP(tblPointScore[[#This Row],[Name / Club]],tblGlbn_Div1[Name / Club],1,FALSE)),IF(ISNA(VLOOKUP(tblPointScore[[#This Row],[Name / Club]],tblGlbn_Div2[Name / Club],1,FALSE)),0,3),3)</f>
        <v>0</v>
      </c>
      <c r="H317" s="1">
        <f>IF(ISNA(VLOOKUP(tblPointScore[[#This Row],[Name / Club]],tblIll_Div1[[Name / Club]:[Points]],5,FALSE)),0,VLOOKUP(tblPointScore[[#This Row],[Name / Club]],tblIll_Div1[[Name / Club]:[Points]],5,FALSE))</f>
        <v>0</v>
      </c>
      <c r="I317" s="1">
        <f>IF(ISNA(VLOOKUP(tblPointScore[[#This Row],[Name / Club]],tblIll_Div2[[Name / Club]:[Points]],5,FALSE)),0,VLOOKUP(tblPointScore[[#This Row],[Name / Club]],tblIll_Div2[[Name / Club]:[Points]],5,FALSE))</f>
        <v>0</v>
      </c>
      <c r="J317" s="1">
        <f>IF(ISNA(VLOOKUP(tblPointScore[[#This Row],[Name / Club]],tblIll_Div1[Name / Club],1,FALSE)),IF(ISNA(VLOOKUP(tblPointScore[[#This Row],[Name / Club]],tblIll_Div2[Name / Club],1,FALSE)),0,3),3)</f>
        <v>0</v>
      </c>
      <c r="K317" s="1">
        <f>IF(ISNA(VLOOKUP(tblPointScore[[#This Row],[Name / Club]],tblMac_Div1A[[Name / Club]:[Points]],5,FALSE)),0,VLOOKUP(tblPointScore[[#This Row],[Name / Club]],tblMac_Div1A[[Name / Club]:[Points]],5,FALSE))</f>
        <v>0</v>
      </c>
      <c r="L317" s="1">
        <f>IF(ISNA(VLOOKUP(tblPointScore[[#This Row],[Name / Club]],tblMac_Div1B[[Name / Club]:[Points]],5,FALSE)),0,VLOOKUP(tblPointScore[[#This Row],[Name / Club]],tblMac_Div1B[[Name / Club]:[Points]],5,FALSE))</f>
        <v>0</v>
      </c>
      <c r="M317" s="1">
        <f>IF(ISNA(VLOOKUP(tblPointScore[[#This Row],[Name / Club]],tblMac_Div2A[[Name / Club]:[Points]],5,FALSE)),0,VLOOKUP(tblPointScore[[#This Row],[Name / Club]],tblMac_Div2A[[Name / Club]:[Points]],5,FALSE))</f>
        <v>0</v>
      </c>
      <c r="N317" s="1">
        <f>IF(ISNA(VLOOKUP(tblPointScore[[#This Row],[Name / Club]],tblMac_Div2B[[Name / Club]:[Points]],5,FALSE)),0,VLOOKUP(tblPointScore[[#This Row],[Name / Club]],tblMac_Div2B[[Name / Club]:[Points]],5,FALSE))</f>
        <v>0</v>
      </c>
      <c r="O31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17" s="1">
        <f>IF(ISNA(VLOOKUP(tblPointScore[[#This Row],[Name / Club]],tblNow_Div1A[[Name / Club]:[Points]],5,FALSE)),0,VLOOKUP(tblPointScore[[#This Row],[Name / Club]],tblNow_Div1A[[Name / Club]:[Points]],5,FALSE))</f>
        <v>0</v>
      </c>
      <c r="Q317" s="1">
        <f>IF(ISNA(VLOOKUP(tblPointScore[[#This Row],[Name / Club]],tblNow_Div1B[[Name / Club]:[Points]],5,FALSE)),0,VLOOKUP(tblPointScore[[#This Row],[Name / Club]],tblNow_Div1B[[Name / Club]:[Points]],5,FALSE))</f>
        <v>0</v>
      </c>
      <c r="R317" s="1">
        <f>IF(ISNA(VLOOKUP(tblPointScore[[#This Row],[Name / Club]],tblNow_Div2A[[Name / Club]:[Points]],5,FALSE)),0,VLOOKUP(tblPointScore[[#This Row],[Name / Club]],tblNow_Div2A[[Name / Club]:[Points]],5,FALSE))</f>
        <v>0</v>
      </c>
      <c r="S317" s="1">
        <f>IF(ISNA(VLOOKUP(tblPointScore[[#This Row],[Name / Club]],tblNow_Div2B[[Name / Club]:[Points]],5,FALSE)),0,VLOOKUP(tblPointScore[[#This Row],[Name / Club]],tblNow_Div2B[[Name / Club]:[Points]],5,FALSE))</f>
        <v>0</v>
      </c>
      <c r="T31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17" s="1">
        <f>IF(ISNA(VLOOKUP(tblPointScore[[#This Row],[Name / Club]],tblSthn_Div1[[Name / Club]:[Points]],5,FALSE)),0,VLOOKUP(tblPointScore[[#This Row],[Name / Club]],tblSthn_Div1[[Name / Club]:[Points]],5,FALSE))</f>
        <v>0</v>
      </c>
      <c r="V317" s="1">
        <f>IF(ISNA(VLOOKUP(tblPointScore[[#This Row],[Name / Club]],tblSthn_Div2[[Name / Club]:[Points]],5,FALSE)),0,VLOOKUP(tblPointScore[[#This Row],[Name / Club]],tblSthn_Div2[[Name / Club]:[Points]],5,FALSE))</f>
        <v>0</v>
      </c>
      <c r="W317" s="1">
        <f>IF(ISNA(VLOOKUP(tblPointScore[[#This Row],[Name / Club]],tblSthn_Div1[Name / Club],1,FALSE)),IF(ISNA(VLOOKUP(tblPointScore[[#This Row],[Name / Club]],tblSthn_Div2[Name / Club],1,FALSE)),0,3),3)</f>
        <v>0</v>
      </c>
      <c r="X317" s="1">
        <f>SUM(tblPointScore[[#This Row],[Glbn Div 1]:[Sth H Pts]])</f>
        <v>0</v>
      </c>
      <c r="Y31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1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17" s="38" t="str">
        <f>IF(AND(tblPointScore[[#This Row],[Div 1 Pts]]&gt;0,tblPointScore[[#This Row],[Div 2 Pts]]&gt;0),"Y","N")</f>
        <v>N</v>
      </c>
      <c r="AB317" s="35" t="str">
        <f>IF(AND(tblPointScore[[#This Row],[Mac Div 1 A]]&gt;0,tblPointScore[[#This Row],[Mac Div 1 B]]&gt;0),"Y","N")</f>
        <v>N</v>
      </c>
      <c r="AC317" s="35" t="str">
        <f>IF(AND(tblPointScore[[#This Row],[Mac Div 2 A]]&gt;0,tblPointScore[[#This Row],[Mac Div 2 B]]&gt;0),"Y","N")</f>
        <v>N</v>
      </c>
      <c r="AD317" s="35" t="str">
        <f>IF(AND(tblPointScore[[#This Row],[Now Div 1 A]]&gt;0,tblPointScore[[#This Row],[Now Div 1 B]]&gt;0),"Y","N")</f>
        <v>N</v>
      </c>
      <c r="AE317" s="35" t="str">
        <f>IF(AND(tblPointScore[[#This Row],[Now Div 2 A]]&gt;0,tblPointScore[[#This Row],[Now Div 2 B]]&gt;0),"Y","N")</f>
        <v>N</v>
      </c>
      <c r="AF31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18" spans="1:32" hidden="1">
      <c r="A318" s="1">
        <f ca="1">CELL("row", A317)-1</f>
        <v>316</v>
      </c>
      <c r="B318" s="7" t="s">
        <v>456</v>
      </c>
      <c r="C318" s="7" t="s">
        <v>685</v>
      </c>
      <c r="D318" s="4" t="str">
        <f>CONCATENATE(tblPointScore[[#This Row],[Name]]," - ",tblPointScore[[#This Row],[Club]])</f>
        <v>Hamilton Scott - ICC</v>
      </c>
      <c r="E318" s="1">
        <f>IF(ISNA(VLOOKUP(tblPointScore[[#This Row],[Name / Club]],tblGlbn_Div1[[Name / Club]:[Points]],5,FALSE)),0,VLOOKUP(tblPointScore[[#This Row],[Name / Club]],tblGlbn_Div1[[Name / Club]:[Points]],5,FALSE))</f>
        <v>0</v>
      </c>
      <c r="F318" s="9">
        <f>IF(ISNA(VLOOKUP(tblPointScore[[#This Row],[Name / Club]],tblGlbn_Div2[[Name / Club]:[Points]],5,FALSE)),0,VLOOKUP(tblPointScore[[#This Row],[Name / Club]],tblGlbn_Div2[[Name / Club]:[Points]],5,FALSE))</f>
        <v>0</v>
      </c>
      <c r="G318" s="9">
        <f>IF(ISNA(VLOOKUP(tblPointScore[[#This Row],[Name / Club]],tblGlbn_Div1[Name / Club],1,FALSE)),IF(ISNA(VLOOKUP(tblPointScore[[#This Row],[Name / Club]],tblGlbn_Div2[Name / Club],1,FALSE)),0,3),3)</f>
        <v>0</v>
      </c>
      <c r="H318" s="1">
        <f>IF(ISNA(VLOOKUP(tblPointScore[[#This Row],[Name / Club]],tblIll_Div1[[Name / Club]:[Points]],5,FALSE)),0,VLOOKUP(tblPointScore[[#This Row],[Name / Club]],tblIll_Div1[[Name / Club]:[Points]],5,FALSE))</f>
        <v>0</v>
      </c>
      <c r="I318" s="1">
        <f>IF(ISNA(VLOOKUP(tblPointScore[[#This Row],[Name / Club]],tblIll_Div2[[Name / Club]:[Points]],5,FALSE)),0,VLOOKUP(tblPointScore[[#This Row],[Name / Club]],tblIll_Div2[[Name / Club]:[Points]],5,FALSE))</f>
        <v>0</v>
      </c>
      <c r="J318" s="1">
        <f>IF(ISNA(VLOOKUP(tblPointScore[[#This Row],[Name / Club]],tblIll_Div1[Name / Club],1,FALSE)),IF(ISNA(VLOOKUP(tblPointScore[[#This Row],[Name / Club]],tblIll_Div2[Name / Club],1,FALSE)),0,3),3)</f>
        <v>0</v>
      </c>
      <c r="K318" s="1">
        <f>IF(ISNA(VLOOKUP(tblPointScore[[#This Row],[Name / Club]],tblMac_Div1A[[Name / Club]:[Points]],5,FALSE)),0,VLOOKUP(tblPointScore[[#This Row],[Name / Club]],tblMac_Div1A[[Name / Club]:[Points]],5,FALSE))</f>
        <v>0</v>
      </c>
      <c r="L318" s="1">
        <f>IF(ISNA(VLOOKUP(tblPointScore[[#This Row],[Name / Club]],tblMac_Div1B[[Name / Club]:[Points]],5,FALSE)),0,VLOOKUP(tblPointScore[[#This Row],[Name / Club]],tblMac_Div1B[[Name / Club]:[Points]],5,FALSE))</f>
        <v>0</v>
      </c>
      <c r="M318" s="1">
        <f>IF(ISNA(VLOOKUP(tblPointScore[[#This Row],[Name / Club]],tblMac_Div2A[[Name / Club]:[Points]],5,FALSE)),0,VLOOKUP(tblPointScore[[#This Row],[Name / Club]],tblMac_Div2A[[Name / Club]:[Points]],5,FALSE))</f>
        <v>0</v>
      </c>
      <c r="N318" s="1">
        <f>IF(ISNA(VLOOKUP(tblPointScore[[#This Row],[Name / Club]],tblMac_Div2B[[Name / Club]:[Points]],5,FALSE)),0,VLOOKUP(tblPointScore[[#This Row],[Name / Club]],tblMac_Div2B[[Name / Club]:[Points]],5,FALSE))</f>
        <v>0</v>
      </c>
      <c r="O31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18" s="1">
        <f>IF(ISNA(VLOOKUP(tblPointScore[[#This Row],[Name / Club]],tblNow_Div1A[[Name / Club]:[Points]],5,FALSE)),0,VLOOKUP(tblPointScore[[#This Row],[Name / Club]],tblNow_Div1A[[Name / Club]:[Points]],5,FALSE))</f>
        <v>0</v>
      </c>
      <c r="Q318" s="1">
        <f>IF(ISNA(VLOOKUP(tblPointScore[[#This Row],[Name / Club]],tblNow_Div1B[[Name / Club]:[Points]],5,FALSE)),0,VLOOKUP(tblPointScore[[#This Row],[Name / Club]],tblNow_Div1B[[Name / Club]:[Points]],5,FALSE))</f>
        <v>0</v>
      </c>
      <c r="R318" s="1">
        <f>IF(ISNA(VLOOKUP(tblPointScore[[#This Row],[Name / Club]],tblNow_Div2A[[Name / Club]:[Points]],5,FALSE)),0,VLOOKUP(tblPointScore[[#This Row],[Name / Club]],tblNow_Div2A[[Name / Club]:[Points]],5,FALSE))</f>
        <v>0</v>
      </c>
      <c r="S318" s="1">
        <f>IF(ISNA(VLOOKUP(tblPointScore[[#This Row],[Name / Club]],tblNow_Div2B[[Name / Club]:[Points]],5,FALSE)),0,VLOOKUP(tblPointScore[[#This Row],[Name / Club]],tblNow_Div2B[[Name / Club]:[Points]],5,FALSE))</f>
        <v>0</v>
      </c>
      <c r="T31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18" s="1">
        <f>IF(ISNA(VLOOKUP(tblPointScore[[#This Row],[Name / Club]],tblSthn_Div1[[Name / Club]:[Points]],5,FALSE)),0,VLOOKUP(tblPointScore[[#This Row],[Name / Club]],tblSthn_Div1[[Name / Club]:[Points]],5,FALSE))</f>
        <v>0</v>
      </c>
      <c r="V318" s="1">
        <f>IF(ISNA(VLOOKUP(tblPointScore[[#This Row],[Name / Club]],tblSthn_Div2[[Name / Club]:[Points]],5,FALSE)),0,VLOOKUP(tblPointScore[[#This Row],[Name / Club]],tblSthn_Div2[[Name / Club]:[Points]],5,FALSE))</f>
        <v>0</v>
      </c>
      <c r="W318" s="1">
        <f>IF(ISNA(VLOOKUP(tblPointScore[[#This Row],[Name / Club]],tblSthn_Div1[Name / Club],1,FALSE)),IF(ISNA(VLOOKUP(tblPointScore[[#This Row],[Name / Club]],tblSthn_Div2[Name / Club],1,FALSE)),0,3),3)</f>
        <v>0</v>
      </c>
      <c r="X318" s="9">
        <f>SUM(tblPointScore[[#This Row],[Glbn Div 1]:[Sth H Pts]])</f>
        <v>0</v>
      </c>
      <c r="Y31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1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18" s="38" t="str">
        <f>IF(AND(tblPointScore[[#This Row],[Div 1 Pts]]&gt;0,tblPointScore[[#This Row],[Div 2 Pts]]&gt;0),"Y","N")</f>
        <v>N</v>
      </c>
      <c r="AB318" s="35" t="str">
        <f>IF(AND(tblPointScore[[#This Row],[Mac Div 1 A]]&gt;0,tblPointScore[[#This Row],[Mac Div 1 B]]&gt;0),"Y","N")</f>
        <v>N</v>
      </c>
      <c r="AC318" s="35" t="str">
        <f>IF(AND(tblPointScore[[#This Row],[Mac Div 2 A]]&gt;0,tblPointScore[[#This Row],[Mac Div 2 B]]&gt;0),"Y","N")</f>
        <v>N</v>
      </c>
      <c r="AD318" s="35" t="str">
        <f>IF(AND(tblPointScore[[#This Row],[Now Div 1 A]]&gt;0,tblPointScore[[#This Row],[Now Div 1 B]]&gt;0),"Y","N")</f>
        <v>N</v>
      </c>
      <c r="AE318" s="35" t="str">
        <f>IF(AND(tblPointScore[[#This Row],[Now Div 2 A]]&gt;0,tblPointScore[[#This Row],[Now Div 2 B]]&gt;0),"Y","N")</f>
        <v>N</v>
      </c>
      <c r="AF31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19" spans="1:32" hidden="1">
      <c r="A319" s="1">
        <f ca="1">CELL("row", A318)-1</f>
        <v>317</v>
      </c>
      <c r="B319" s="7" t="s">
        <v>457</v>
      </c>
      <c r="C319" s="7" t="s">
        <v>682</v>
      </c>
      <c r="D319" s="4" t="str">
        <f>CONCATENATE(tblPointScore[[#This Row],[Name]]," - ",tblPointScore[[#This Row],[Club]])</f>
        <v>Hampton David - CCC</v>
      </c>
      <c r="E319" s="1">
        <f>IF(ISNA(VLOOKUP(tblPointScore[[#This Row],[Name / Club]],tblGlbn_Div1[[Name / Club]:[Points]],5,FALSE)),0,VLOOKUP(tblPointScore[[#This Row],[Name / Club]],tblGlbn_Div1[[Name / Club]:[Points]],5,FALSE))</f>
        <v>0</v>
      </c>
      <c r="F319" s="9">
        <f>IF(ISNA(VLOOKUP(tblPointScore[[#This Row],[Name / Club]],tblGlbn_Div2[[Name / Club]:[Points]],5,FALSE)),0,VLOOKUP(tblPointScore[[#This Row],[Name / Club]],tblGlbn_Div2[[Name / Club]:[Points]],5,FALSE))</f>
        <v>0</v>
      </c>
      <c r="G319" s="9">
        <f>IF(ISNA(VLOOKUP(tblPointScore[[#This Row],[Name / Club]],tblGlbn_Div1[Name / Club],1,FALSE)),IF(ISNA(VLOOKUP(tblPointScore[[#This Row],[Name / Club]],tblGlbn_Div2[Name / Club],1,FALSE)),0,3),3)</f>
        <v>0</v>
      </c>
      <c r="H319" s="1">
        <f>IF(ISNA(VLOOKUP(tblPointScore[[#This Row],[Name / Club]],tblIll_Div1[[Name / Club]:[Points]],5,FALSE)),0,VLOOKUP(tblPointScore[[#This Row],[Name / Club]],tblIll_Div1[[Name / Club]:[Points]],5,FALSE))</f>
        <v>0</v>
      </c>
      <c r="I319" s="1">
        <f>IF(ISNA(VLOOKUP(tblPointScore[[#This Row],[Name / Club]],tblIll_Div2[[Name / Club]:[Points]],5,FALSE)),0,VLOOKUP(tblPointScore[[#This Row],[Name / Club]],tblIll_Div2[[Name / Club]:[Points]],5,FALSE))</f>
        <v>0</v>
      </c>
      <c r="J319" s="1">
        <f>IF(ISNA(VLOOKUP(tblPointScore[[#This Row],[Name / Club]],tblIll_Div1[Name / Club],1,FALSE)),IF(ISNA(VLOOKUP(tblPointScore[[#This Row],[Name / Club]],tblIll_Div2[Name / Club],1,FALSE)),0,3),3)</f>
        <v>0</v>
      </c>
      <c r="K319" s="1">
        <f>IF(ISNA(VLOOKUP(tblPointScore[[#This Row],[Name / Club]],tblMac_Div1A[[Name / Club]:[Points]],5,FALSE)),0,VLOOKUP(tblPointScore[[#This Row],[Name / Club]],tblMac_Div1A[[Name / Club]:[Points]],5,FALSE))</f>
        <v>0</v>
      </c>
      <c r="L319" s="1">
        <f>IF(ISNA(VLOOKUP(tblPointScore[[#This Row],[Name / Club]],tblMac_Div1B[[Name / Club]:[Points]],5,FALSE)),0,VLOOKUP(tblPointScore[[#This Row],[Name / Club]],tblMac_Div1B[[Name / Club]:[Points]],5,FALSE))</f>
        <v>0</v>
      </c>
      <c r="M319" s="1">
        <f>IF(ISNA(VLOOKUP(tblPointScore[[#This Row],[Name / Club]],tblMac_Div2A[[Name / Club]:[Points]],5,FALSE)),0,VLOOKUP(tblPointScore[[#This Row],[Name / Club]],tblMac_Div2A[[Name / Club]:[Points]],5,FALSE))</f>
        <v>0</v>
      </c>
      <c r="N319" s="1">
        <f>IF(ISNA(VLOOKUP(tblPointScore[[#This Row],[Name / Club]],tblMac_Div2B[[Name / Club]:[Points]],5,FALSE)),0,VLOOKUP(tblPointScore[[#This Row],[Name / Club]],tblMac_Div2B[[Name / Club]:[Points]],5,FALSE))</f>
        <v>0</v>
      </c>
      <c r="O31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19" s="1">
        <f>IF(ISNA(VLOOKUP(tblPointScore[[#This Row],[Name / Club]],tblNow_Div1A[[Name / Club]:[Points]],5,FALSE)),0,VLOOKUP(tblPointScore[[#This Row],[Name / Club]],tblNow_Div1A[[Name / Club]:[Points]],5,FALSE))</f>
        <v>0</v>
      </c>
      <c r="Q319" s="1">
        <f>IF(ISNA(VLOOKUP(tblPointScore[[#This Row],[Name / Club]],tblNow_Div1B[[Name / Club]:[Points]],5,FALSE)),0,VLOOKUP(tblPointScore[[#This Row],[Name / Club]],tblNow_Div1B[[Name / Club]:[Points]],5,FALSE))</f>
        <v>0</v>
      </c>
      <c r="R319" s="1">
        <f>IF(ISNA(VLOOKUP(tblPointScore[[#This Row],[Name / Club]],tblNow_Div2A[[Name / Club]:[Points]],5,FALSE)),0,VLOOKUP(tblPointScore[[#This Row],[Name / Club]],tblNow_Div2A[[Name / Club]:[Points]],5,FALSE))</f>
        <v>0</v>
      </c>
      <c r="S319" s="1">
        <f>IF(ISNA(VLOOKUP(tblPointScore[[#This Row],[Name / Club]],tblNow_Div2B[[Name / Club]:[Points]],5,FALSE)),0,VLOOKUP(tblPointScore[[#This Row],[Name / Club]],tblNow_Div2B[[Name / Club]:[Points]],5,FALSE))</f>
        <v>0</v>
      </c>
      <c r="T31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19" s="1">
        <f>IF(ISNA(VLOOKUP(tblPointScore[[#This Row],[Name / Club]],tblSthn_Div1[[Name / Club]:[Points]],5,FALSE)),0,VLOOKUP(tblPointScore[[#This Row],[Name / Club]],tblSthn_Div1[[Name / Club]:[Points]],5,FALSE))</f>
        <v>0</v>
      </c>
      <c r="V319" s="1">
        <f>IF(ISNA(VLOOKUP(tblPointScore[[#This Row],[Name / Club]],tblSthn_Div2[[Name / Club]:[Points]],5,FALSE)),0,VLOOKUP(tblPointScore[[#This Row],[Name / Club]],tblSthn_Div2[[Name / Club]:[Points]],5,FALSE))</f>
        <v>0</v>
      </c>
      <c r="W319" s="1">
        <f>IF(ISNA(VLOOKUP(tblPointScore[[#This Row],[Name / Club]],tblSthn_Div1[Name / Club],1,FALSE)),IF(ISNA(VLOOKUP(tblPointScore[[#This Row],[Name / Club]],tblSthn_Div2[Name / Club],1,FALSE)),0,3),3)</f>
        <v>0</v>
      </c>
      <c r="X319" s="9">
        <f>SUM(tblPointScore[[#This Row],[Glbn Div 1]:[Sth H Pts]])</f>
        <v>0</v>
      </c>
      <c r="Y31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1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19" s="38" t="str">
        <f>IF(AND(tblPointScore[[#This Row],[Div 1 Pts]]&gt;0,tblPointScore[[#This Row],[Div 2 Pts]]&gt;0),"Y","N")</f>
        <v>N</v>
      </c>
      <c r="AB319" s="35" t="str">
        <f>IF(AND(tblPointScore[[#This Row],[Mac Div 1 A]]&gt;0,tblPointScore[[#This Row],[Mac Div 1 B]]&gt;0),"Y","N")</f>
        <v>N</v>
      </c>
      <c r="AC319" s="35" t="str">
        <f>IF(AND(tblPointScore[[#This Row],[Mac Div 2 A]]&gt;0,tblPointScore[[#This Row],[Mac Div 2 B]]&gt;0),"Y","N")</f>
        <v>N</v>
      </c>
      <c r="AD319" s="35" t="str">
        <f>IF(AND(tblPointScore[[#This Row],[Now Div 1 A]]&gt;0,tblPointScore[[#This Row],[Now Div 1 B]]&gt;0),"Y","N")</f>
        <v>N</v>
      </c>
      <c r="AE319" s="35" t="str">
        <f>IF(AND(tblPointScore[[#This Row],[Now Div 2 A]]&gt;0,tblPointScore[[#This Row],[Now Div 2 B]]&gt;0),"Y","N")</f>
        <v>N</v>
      </c>
      <c r="AF31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20" spans="1:32" hidden="1">
      <c r="A320" s="1">
        <f ca="1">CELL("row", A319)-1</f>
        <v>318</v>
      </c>
      <c r="B320" s="7" t="s">
        <v>458</v>
      </c>
      <c r="C320" s="7" t="s">
        <v>684</v>
      </c>
      <c r="D320" s="4" t="str">
        <f>CONCATENATE(tblPointScore[[#This Row],[Name]]," - ",tblPointScore[[#This Row],[Club]])</f>
        <v>Handel Brendan - NVC</v>
      </c>
      <c r="E320" s="1">
        <f>IF(ISNA(VLOOKUP(tblPointScore[[#This Row],[Name / Club]],tblGlbn_Div1[[Name / Club]:[Points]],5,FALSE)),0,VLOOKUP(tblPointScore[[#This Row],[Name / Club]],tblGlbn_Div1[[Name / Club]:[Points]],5,FALSE))</f>
        <v>0</v>
      </c>
      <c r="F320" s="9">
        <f>IF(ISNA(VLOOKUP(tblPointScore[[#This Row],[Name / Club]],tblGlbn_Div2[[Name / Club]:[Points]],5,FALSE)),0,VLOOKUP(tblPointScore[[#This Row],[Name / Club]],tblGlbn_Div2[[Name / Club]:[Points]],5,FALSE))</f>
        <v>0</v>
      </c>
      <c r="G320" s="9">
        <f>IF(ISNA(VLOOKUP(tblPointScore[[#This Row],[Name / Club]],tblGlbn_Div1[Name / Club],1,FALSE)),IF(ISNA(VLOOKUP(tblPointScore[[#This Row],[Name / Club]],tblGlbn_Div2[Name / Club],1,FALSE)),0,3),3)</f>
        <v>0</v>
      </c>
      <c r="H320" s="1">
        <f>IF(ISNA(VLOOKUP(tblPointScore[[#This Row],[Name / Club]],tblIll_Div1[[Name / Club]:[Points]],5,FALSE)),0,VLOOKUP(tblPointScore[[#This Row],[Name / Club]],tblIll_Div1[[Name / Club]:[Points]],5,FALSE))</f>
        <v>0</v>
      </c>
      <c r="I320" s="1">
        <f>IF(ISNA(VLOOKUP(tblPointScore[[#This Row],[Name / Club]],tblIll_Div2[[Name / Club]:[Points]],5,FALSE)),0,VLOOKUP(tblPointScore[[#This Row],[Name / Club]],tblIll_Div2[[Name / Club]:[Points]],5,FALSE))</f>
        <v>0</v>
      </c>
      <c r="J320" s="1">
        <f>IF(ISNA(VLOOKUP(tblPointScore[[#This Row],[Name / Club]],tblIll_Div1[Name / Club],1,FALSE)),IF(ISNA(VLOOKUP(tblPointScore[[#This Row],[Name / Club]],tblIll_Div2[Name / Club],1,FALSE)),0,3),3)</f>
        <v>0</v>
      </c>
      <c r="K320" s="1">
        <f>IF(ISNA(VLOOKUP(tblPointScore[[#This Row],[Name / Club]],tblMac_Div1A[[Name / Club]:[Points]],5,FALSE)),0,VLOOKUP(tblPointScore[[#This Row],[Name / Club]],tblMac_Div1A[[Name / Club]:[Points]],5,FALSE))</f>
        <v>0</v>
      </c>
      <c r="L320" s="1">
        <f>IF(ISNA(VLOOKUP(tblPointScore[[#This Row],[Name / Club]],tblMac_Div1B[[Name / Club]:[Points]],5,FALSE)),0,VLOOKUP(tblPointScore[[#This Row],[Name / Club]],tblMac_Div1B[[Name / Club]:[Points]],5,FALSE))</f>
        <v>0</v>
      </c>
      <c r="M320" s="1">
        <f>IF(ISNA(VLOOKUP(tblPointScore[[#This Row],[Name / Club]],tblMac_Div2A[[Name / Club]:[Points]],5,FALSE)),0,VLOOKUP(tblPointScore[[#This Row],[Name / Club]],tblMac_Div2A[[Name / Club]:[Points]],5,FALSE))</f>
        <v>0</v>
      </c>
      <c r="N320" s="1">
        <f>IF(ISNA(VLOOKUP(tblPointScore[[#This Row],[Name / Club]],tblMac_Div2B[[Name / Club]:[Points]],5,FALSE)),0,VLOOKUP(tblPointScore[[#This Row],[Name / Club]],tblMac_Div2B[[Name / Club]:[Points]],5,FALSE))</f>
        <v>0</v>
      </c>
      <c r="O32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20" s="1">
        <f>IF(ISNA(VLOOKUP(tblPointScore[[#This Row],[Name / Club]],tblNow_Div1A[[Name / Club]:[Points]],5,FALSE)),0,VLOOKUP(tblPointScore[[#This Row],[Name / Club]],tblNow_Div1A[[Name / Club]:[Points]],5,FALSE))</f>
        <v>0</v>
      </c>
      <c r="Q320" s="1">
        <f>IF(ISNA(VLOOKUP(tblPointScore[[#This Row],[Name / Club]],tblNow_Div1B[[Name / Club]:[Points]],5,FALSE)),0,VLOOKUP(tblPointScore[[#This Row],[Name / Club]],tblNow_Div1B[[Name / Club]:[Points]],5,FALSE))</f>
        <v>0</v>
      </c>
      <c r="R320" s="1">
        <f>IF(ISNA(VLOOKUP(tblPointScore[[#This Row],[Name / Club]],tblNow_Div2A[[Name / Club]:[Points]],5,FALSE)),0,VLOOKUP(tblPointScore[[#This Row],[Name / Club]],tblNow_Div2A[[Name / Club]:[Points]],5,FALSE))</f>
        <v>0</v>
      </c>
      <c r="S320" s="1">
        <f>IF(ISNA(VLOOKUP(tblPointScore[[#This Row],[Name / Club]],tblNow_Div2B[[Name / Club]:[Points]],5,FALSE)),0,VLOOKUP(tblPointScore[[#This Row],[Name / Club]],tblNow_Div2B[[Name / Club]:[Points]],5,FALSE))</f>
        <v>0</v>
      </c>
      <c r="T32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20" s="1">
        <f>IF(ISNA(VLOOKUP(tblPointScore[[#This Row],[Name / Club]],tblSthn_Div1[[Name / Club]:[Points]],5,FALSE)),0,VLOOKUP(tblPointScore[[#This Row],[Name / Club]],tblSthn_Div1[[Name / Club]:[Points]],5,FALSE))</f>
        <v>0</v>
      </c>
      <c r="V320" s="1">
        <f>IF(ISNA(VLOOKUP(tblPointScore[[#This Row],[Name / Club]],tblSthn_Div2[[Name / Club]:[Points]],5,FALSE)),0,VLOOKUP(tblPointScore[[#This Row],[Name / Club]],tblSthn_Div2[[Name / Club]:[Points]],5,FALSE))</f>
        <v>0</v>
      </c>
      <c r="W320" s="1">
        <f>IF(ISNA(VLOOKUP(tblPointScore[[#This Row],[Name / Club]],tblSthn_Div1[Name / Club],1,FALSE)),IF(ISNA(VLOOKUP(tblPointScore[[#This Row],[Name / Club]],tblSthn_Div2[Name / Club],1,FALSE)),0,3),3)</f>
        <v>0</v>
      </c>
      <c r="X320" s="9">
        <f>SUM(tblPointScore[[#This Row],[Glbn Div 1]:[Sth H Pts]])</f>
        <v>0</v>
      </c>
      <c r="Y32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2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20" s="38" t="str">
        <f>IF(AND(tblPointScore[[#This Row],[Div 1 Pts]]&gt;0,tblPointScore[[#This Row],[Div 2 Pts]]&gt;0),"Y","N")</f>
        <v>N</v>
      </c>
      <c r="AB320" s="35" t="str">
        <f>IF(AND(tblPointScore[[#This Row],[Mac Div 1 A]]&gt;0,tblPointScore[[#This Row],[Mac Div 1 B]]&gt;0),"Y","N")</f>
        <v>N</v>
      </c>
      <c r="AC320" s="35" t="str">
        <f>IF(AND(tblPointScore[[#This Row],[Mac Div 2 A]]&gt;0,tblPointScore[[#This Row],[Mac Div 2 B]]&gt;0),"Y","N")</f>
        <v>N</v>
      </c>
      <c r="AD320" s="35" t="str">
        <f>IF(AND(tblPointScore[[#This Row],[Now Div 1 A]]&gt;0,tblPointScore[[#This Row],[Now Div 1 B]]&gt;0),"Y","N")</f>
        <v>N</v>
      </c>
      <c r="AE320" s="35" t="str">
        <f>IF(AND(tblPointScore[[#This Row],[Now Div 2 A]]&gt;0,tblPointScore[[#This Row],[Now Div 2 B]]&gt;0),"Y","N")</f>
        <v>N</v>
      </c>
      <c r="AF32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21" spans="1:32" hidden="1">
      <c r="A321" s="1">
        <f ca="1">CELL("row", A320)-1</f>
        <v>319</v>
      </c>
      <c r="B321" s="7" t="s">
        <v>191</v>
      </c>
      <c r="C321" s="7" t="s">
        <v>681</v>
      </c>
      <c r="D321" s="4" t="str">
        <f>CONCATENATE(tblPointScore[[#This Row],[Name]]," - ",tblPointScore[[#This Row],[Club]])</f>
        <v>Hansen Mathew - GCC</v>
      </c>
      <c r="E321" s="1">
        <f>IF(ISNA(VLOOKUP(tblPointScore[[#This Row],[Name / Club]],tblGlbn_Div1[[Name / Club]:[Points]],5,FALSE)),0,VLOOKUP(tblPointScore[[#This Row],[Name / Club]],tblGlbn_Div1[[Name / Club]:[Points]],5,FALSE))</f>
        <v>0</v>
      </c>
      <c r="F321" s="1">
        <f>IF(ISNA(VLOOKUP(tblPointScore[[#This Row],[Name / Club]],tblGlbn_Div2[[Name / Club]:[Points]],5,FALSE)),0,VLOOKUP(tblPointScore[[#This Row],[Name / Club]],tblGlbn_Div2[[Name / Club]:[Points]],5,FALSE))</f>
        <v>0</v>
      </c>
      <c r="G321" s="1">
        <f>IF(ISNA(VLOOKUP(tblPointScore[[#This Row],[Name / Club]],tblGlbn_Div1[Name / Club],1,FALSE)),IF(ISNA(VLOOKUP(tblPointScore[[#This Row],[Name / Club]],tblGlbn_Div2[Name / Club],1,FALSE)),0,3),3)</f>
        <v>0</v>
      </c>
      <c r="H321" s="1">
        <f>IF(ISNA(VLOOKUP(tblPointScore[[#This Row],[Name / Club]],tblIll_Div1[[Name / Club]:[Points]],5,FALSE)),0,VLOOKUP(tblPointScore[[#This Row],[Name / Club]],tblIll_Div1[[Name / Club]:[Points]],5,FALSE))</f>
        <v>0</v>
      </c>
      <c r="I321" s="1">
        <f>IF(ISNA(VLOOKUP(tblPointScore[[#This Row],[Name / Club]],tblIll_Div2[[Name / Club]:[Points]],5,FALSE)),0,VLOOKUP(tblPointScore[[#This Row],[Name / Club]],tblIll_Div2[[Name / Club]:[Points]],5,FALSE))</f>
        <v>0</v>
      </c>
      <c r="J321" s="1">
        <f>IF(ISNA(VLOOKUP(tblPointScore[[#This Row],[Name / Club]],tblIll_Div1[Name / Club],1,FALSE)),IF(ISNA(VLOOKUP(tblPointScore[[#This Row],[Name / Club]],tblIll_Div2[Name / Club],1,FALSE)),0,3),3)</f>
        <v>0</v>
      </c>
      <c r="K321" s="1">
        <f>IF(ISNA(VLOOKUP(tblPointScore[[#This Row],[Name / Club]],tblMac_Div1A[[Name / Club]:[Points]],5,FALSE)),0,VLOOKUP(tblPointScore[[#This Row],[Name / Club]],tblMac_Div1A[[Name / Club]:[Points]],5,FALSE))</f>
        <v>0</v>
      </c>
      <c r="L321" s="1">
        <f>IF(ISNA(VLOOKUP(tblPointScore[[#This Row],[Name / Club]],tblMac_Div1B[[Name / Club]:[Points]],5,FALSE)),0,VLOOKUP(tblPointScore[[#This Row],[Name / Club]],tblMac_Div1B[[Name / Club]:[Points]],5,FALSE))</f>
        <v>0</v>
      </c>
      <c r="M321" s="1">
        <f>IF(ISNA(VLOOKUP(tblPointScore[[#This Row],[Name / Club]],tblMac_Div2A[[Name / Club]:[Points]],5,FALSE)),0,VLOOKUP(tblPointScore[[#This Row],[Name / Club]],tblMac_Div2A[[Name / Club]:[Points]],5,FALSE))</f>
        <v>0</v>
      </c>
      <c r="N321" s="1">
        <f>IF(ISNA(VLOOKUP(tblPointScore[[#This Row],[Name / Club]],tblMac_Div2B[[Name / Club]:[Points]],5,FALSE)),0,VLOOKUP(tblPointScore[[#This Row],[Name / Club]],tblMac_Div2B[[Name / Club]:[Points]],5,FALSE))</f>
        <v>0</v>
      </c>
      <c r="O32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21" s="1">
        <f>IF(ISNA(VLOOKUP(tblPointScore[[#This Row],[Name / Club]],tblNow_Div1A[[Name / Club]:[Points]],5,FALSE)),0,VLOOKUP(tblPointScore[[#This Row],[Name / Club]],tblNow_Div1A[[Name / Club]:[Points]],5,FALSE))</f>
        <v>0</v>
      </c>
      <c r="Q321" s="1">
        <f>IF(ISNA(VLOOKUP(tblPointScore[[#This Row],[Name / Club]],tblNow_Div1B[[Name / Club]:[Points]],5,FALSE)),0,VLOOKUP(tblPointScore[[#This Row],[Name / Club]],tblNow_Div1B[[Name / Club]:[Points]],5,FALSE))</f>
        <v>0</v>
      </c>
      <c r="R321" s="1">
        <f>IF(ISNA(VLOOKUP(tblPointScore[[#This Row],[Name / Club]],tblNow_Div2A[[Name / Club]:[Points]],5,FALSE)),0,VLOOKUP(tblPointScore[[#This Row],[Name / Club]],tblNow_Div2A[[Name / Club]:[Points]],5,FALSE))</f>
        <v>0</v>
      </c>
      <c r="S321" s="1">
        <f>IF(ISNA(VLOOKUP(tblPointScore[[#This Row],[Name / Club]],tblNow_Div2B[[Name / Club]:[Points]],5,FALSE)),0,VLOOKUP(tblPointScore[[#This Row],[Name / Club]],tblNow_Div2B[[Name / Club]:[Points]],5,FALSE))</f>
        <v>0</v>
      </c>
      <c r="T32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21" s="1">
        <f>IF(ISNA(VLOOKUP(tblPointScore[[#This Row],[Name / Club]],tblSthn_Div1[[Name / Club]:[Points]],5,FALSE)),0,VLOOKUP(tblPointScore[[#This Row],[Name / Club]],tblSthn_Div1[[Name / Club]:[Points]],5,FALSE))</f>
        <v>0</v>
      </c>
      <c r="V321" s="1">
        <f>IF(ISNA(VLOOKUP(tblPointScore[[#This Row],[Name / Club]],tblSthn_Div2[[Name / Club]:[Points]],5,FALSE)),0,VLOOKUP(tblPointScore[[#This Row],[Name / Club]],tblSthn_Div2[[Name / Club]:[Points]],5,FALSE))</f>
        <v>0</v>
      </c>
      <c r="W321" s="1">
        <f>IF(ISNA(VLOOKUP(tblPointScore[[#This Row],[Name / Club]],tblSthn_Div1[Name / Club],1,FALSE)),IF(ISNA(VLOOKUP(tblPointScore[[#This Row],[Name / Club]],tblSthn_Div2[Name / Club],1,FALSE)),0,3),3)</f>
        <v>0</v>
      </c>
      <c r="X321" s="1">
        <f>SUM(tblPointScore[[#This Row],[Glbn Div 1]:[Sth H Pts]])</f>
        <v>0</v>
      </c>
      <c r="Y32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2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21" s="38" t="str">
        <f>IF(AND(tblPointScore[[#This Row],[Div 1 Pts]]&gt;0,tblPointScore[[#This Row],[Div 2 Pts]]&gt;0),"Y","N")</f>
        <v>N</v>
      </c>
      <c r="AB321" s="35" t="str">
        <f>IF(AND(tblPointScore[[#This Row],[Mac Div 1 A]]&gt;0,tblPointScore[[#This Row],[Mac Div 1 B]]&gt;0),"Y","N")</f>
        <v>N</v>
      </c>
      <c r="AC321" s="35" t="str">
        <f>IF(AND(tblPointScore[[#This Row],[Mac Div 2 A]]&gt;0,tblPointScore[[#This Row],[Mac Div 2 B]]&gt;0),"Y","N")</f>
        <v>N</v>
      </c>
      <c r="AD321" s="35" t="str">
        <f>IF(AND(tblPointScore[[#This Row],[Now Div 1 A]]&gt;0,tblPointScore[[#This Row],[Now Div 1 B]]&gt;0),"Y","N")</f>
        <v>N</v>
      </c>
      <c r="AE321" s="35" t="str">
        <f>IF(AND(tblPointScore[[#This Row],[Now Div 2 A]]&gt;0,tblPointScore[[#This Row],[Now Div 2 B]]&gt;0),"Y","N")</f>
        <v>N</v>
      </c>
      <c r="AF32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22" spans="1:32" hidden="1">
      <c r="A322" s="1">
        <f ca="1">CELL("row", A321)-1</f>
        <v>320</v>
      </c>
      <c r="B322" s="7" t="s">
        <v>192</v>
      </c>
      <c r="C322" s="7" t="s">
        <v>681</v>
      </c>
      <c r="D322" s="4" t="str">
        <f>CONCATENATE(tblPointScore[[#This Row],[Name]]," - ",tblPointScore[[#This Row],[Club]])</f>
        <v>Hanson Phil - GCC</v>
      </c>
      <c r="E322" s="1">
        <f>IF(ISNA(VLOOKUP(tblPointScore[[#This Row],[Name / Club]],tblGlbn_Div1[[Name / Club]:[Points]],5,FALSE)),0,VLOOKUP(tblPointScore[[#This Row],[Name / Club]],tblGlbn_Div1[[Name / Club]:[Points]],5,FALSE))</f>
        <v>0</v>
      </c>
      <c r="F322" s="1">
        <f>IF(ISNA(VLOOKUP(tblPointScore[[#This Row],[Name / Club]],tblGlbn_Div2[[Name / Club]:[Points]],5,FALSE)),0,VLOOKUP(tblPointScore[[#This Row],[Name / Club]],tblGlbn_Div2[[Name / Club]:[Points]],5,FALSE))</f>
        <v>0</v>
      </c>
      <c r="G322" s="1">
        <f>IF(ISNA(VLOOKUP(tblPointScore[[#This Row],[Name / Club]],tblGlbn_Div1[Name / Club],1,FALSE)),IF(ISNA(VLOOKUP(tblPointScore[[#This Row],[Name / Club]],tblGlbn_Div2[Name / Club],1,FALSE)),0,3),3)</f>
        <v>0</v>
      </c>
      <c r="H322" s="1">
        <f>IF(ISNA(VLOOKUP(tblPointScore[[#This Row],[Name / Club]],tblIll_Div1[[Name / Club]:[Points]],5,FALSE)),0,VLOOKUP(tblPointScore[[#This Row],[Name / Club]],tblIll_Div1[[Name / Club]:[Points]],5,FALSE))</f>
        <v>0</v>
      </c>
      <c r="I322" s="1">
        <f>IF(ISNA(VLOOKUP(tblPointScore[[#This Row],[Name / Club]],tblIll_Div2[[Name / Club]:[Points]],5,FALSE)),0,VLOOKUP(tblPointScore[[#This Row],[Name / Club]],tblIll_Div2[[Name / Club]:[Points]],5,FALSE))</f>
        <v>0</v>
      </c>
      <c r="J322" s="1">
        <f>IF(ISNA(VLOOKUP(tblPointScore[[#This Row],[Name / Club]],tblIll_Div1[Name / Club],1,FALSE)),IF(ISNA(VLOOKUP(tblPointScore[[#This Row],[Name / Club]],tblIll_Div2[Name / Club],1,FALSE)),0,3),3)</f>
        <v>0</v>
      </c>
      <c r="K322" s="1">
        <f>IF(ISNA(VLOOKUP(tblPointScore[[#This Row],[Name / Club]],tblMac_Div1A[[Name / Club]:[Points]],5,FALSE)),0,VLOOKUP(tblPointScore[[#This Row],[Name / Club]],tblMac_Div1A[[Name / Club]:[Points]],5,FALSE))</f>
        <v>0</v>
      </c>
      <c r="L322" s="1">
        <f>IF(ISNA(VLOOKUP(tblPointScore[[#This Row],[Name / Club]],tblMac_Div1B[[Name / Club]:[Points]],5,FALSE)),0,VLOOKUP(tblPointScore[[#This Row],[Name / Club]],tblMac_Div1B[[Name / Club]:[Points]],5,FALSE))</f>
        <v>0</v>
      </c>
      <c r="M322" s="1">
        <f>IF(ISNA(VLOOKUP(tblPointScore[[#This Row],[Name / Club]],tblMac_Div2A[[Name / Club]:[Points]],5,FALSE)),0,VLOOKUP(tblPointScore[[#This Row],[Name / Club]],tblMac_Div2A[[Name / Club]:[Points]],5,FALSE))</f>
        <v>0</v>
      </c>
      <c r="N322" s="1">
        <f>IF(ISNA(VLOOKUP(tblPointScore[[#This Row],[Name / Club]],tblMac_Div2B[[Name / Club]:[Points]],5,FALSE)),0,VLOOKUP(tblPointScore[[#This Row],[Name / Club]],tblMac_Div2B[[Name / Club]:[Points]],5,FALSE))</f>
        <v>0</v>
      </c>
      <c r="O32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22" s="1">
        <f>IF(ISNA(VLOOKUP(tblPointScore[[#This Row],[Name / Club]],tblNow_Div1A[[Name / Club]:[Points]],5,FALSE)),0,VLOOKUP(tblPointScore[[#This Row],[Name / Club]],tblNow_Div1A[[Name / Club]:[Points]],5,FALSE))</f>
        <v>0</v>
      </c>
      <c r="Q322" s="1">
        <f>IF(ISNA(VLOOKUP(tblPointScore[[#This Row],[Name / Club]],tblNow_Div1B[[Name / Club]:[Points]],5,FALSE)),0,VLOOKUP(tblPointScore[[#This Row],[Name / Club]],tblNow_Div1B[[Name / Club]:[Points]],5,FALSE))</f>
        <v>0</v>
      </c>
      <c r="R322" s="1">
        <f>IF(ISNA(VLOOKUP(tblPointScore[[#This Row],[Name / Club]],tblNow_Div2A[[Name / Club]:[Points]],5,FALSE)),0,VLOOKUP(tblPointScore[[#This Row],[Name / Club]],tblNow_Div2A[[Name / Club]:[Points]],5,FALSE))</f>
        <v>0</v>
      </c>
      <c r="S322" s="1">
        <f>IF(ISNA(VLOOKUP(tblPointScore[[#This Row],[Name / Club]],tblNow_Div2B[[Name / Club]:[Points]],5,FALSE)),0,VLOOKUP(tblPointScore[[#This Row],[Name / Club]],tblNow_Div2B[[Name / Club]:[Points]],5,FALSE))</f>
        <v>0</v>
      </c>
      <c r="T32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22" s="1">
        <f>IF(ISNA(VLOOKUP(tblPointScore[[#This Row],[Name / Club]],tblSthn_Div1[[Name / Club]:[Points]],5,FALSE)),0,VLOOKUP(tblPointScore[[#This Row],[Name / Club]],tblSthn_Div1[[Name / Club]:[Points]],5,FALSE))</f>
        <v>0</v>
      </c>
      <c r="V322" s="1">
        <f>IF(ISNA(VLOOKUP(tblPointScore[[#This Row],[Name / Club]],tblSthn_Div2[[Name / Club]:[Points]],5,FALSE)),0,VLOOKUP(tblPointScore[[#This Row],[Name / Club]],tblSthn_Div2[[Name / Club]:[Points]],5,FALSE))</f>
        <v>0</v>
      </c>
      <c r="W322" s="1">
        <f>IF(ISNA(VLOOKUP(tblPointScore[[#This Row],[Name / Club]],tblSthn_Div1[Name / Club],1,FALSE)),IF(ISNA(VLOOKUP(tblPointScore[[#This Row],[Name / Club]],tblSthn_Div2[Name / Club],1,FALSE)),0,3),3)</f>
        <v>0</v>
      </c>
      <c r="X322" s="1">
        <f>SUM(tblPointScore[[#This Row],[Glbn Div 1]:[Sth H Pts]])</f>
        <v>0</v>
      </c>
      <c r="Y32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2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22" s="38" t="str">
        <f>IF(AND(tblPointScore[[#This Row],[Div 1 Pts]]&gt;0,tblPointScore[[#This Row],[Div 2 Pts]]&gt;0),"Y","N")</f>
        <v>N</v>
      </c>
      <c r="AB322" s="35" t="str">
        <f>IF(AND(tblPointScore[[#This Row],[Mac Div 1 A]]&gt;0,tblPointScore[[#This Row],[Mac Div 1 B]]&gt;0),"Y","N")</f>
        <v>N</v>
      </c>
      <c r="AC322" s="35" t="str">
        <f>IF(AND(tblPointScore[[#This Row],[Mac Div 2 A]]&gt;0,tblPointScore[[#This Row],[Mac Div 2 B]]&gt;0),"Y","N")</f>
        <v>N</v>
      </c>
      <c r="AD322" s="35" t="str">
        <f>IF(AND(tblPointScore[[#This Row],[Now Div 1 A]]&gt;0,tblPointScore[[#This Row],[Now Div 1 B]]&gt;0),"Y","N")</f>
        <v>N</v>
      </c>
      <c r="AE322" s="35" t="str">
        <f>IF(AND(tblPointScore[[#This Row],[Now Div 2 A]]&gt;0,tblPointScore[[#This Row],[Now Div 2 B]]&gt;0),"Y","N")</f>
        <v>N</v>
      </c>
      <c r="AF32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23" spans="1:32" hidden="1">
      <c r="A323" s="1">
        <f ca="1">CELL("row", A322)-1</f>
        <v>321</v>
      </c>
      <c r="B323" s="7" t="s">
        <v>382</v>
      </c>
      <c r="C323" s="7" t="s">
        <v>685</v>
      </c>
      <c r="D323" s="4" t="str">
        <f>CONCATENATE(tblPointScore[[#This Row],[Name]]," - ",tblPointScore[[#This Row],[Club]])</f>
        <v>Harden Luke - ICC</v>
      </c>
      <c r="E323" s="1">
        <f>IF(ISNA(VLOOKUP(tblPointScore[[#This Row],[Name / Club]],tblGlbn_Div1[[Name / Club]:[Points]],5,FALSE)),0,VLOOKUP(tblPointScore[[#This Row],[Name / Club]],tblGlbn_Div1[[Name / Club]:[Points]],5,FALSE))</f>
        <v>0</v>
      </c>
      <c r="F323" s="9">
        <f>IF(ISNA(VLOOKUP(tblPointScore[[#This Row],[Name / Club]],tblGlbn_Div2[[Name / Club]:[Points]],5,FALSE)),0,VLOOKUP(tblPointScore[[#This Row],[Name / Club]],tblGlbn_Div2[[Name / Club]:[Points]],5,FALSE))</f>
        <v>0</v>
      </c>
      <c r="G323" s="9">
        <f>IF(ISNA(VLOOKUP(tblPointScore[[#This Row],[Name / Club]],tblGlbn_Div1[Name / Club],1,FALSE)),IF(ISNA(VLOOKUP(tblPointScore[[#This Row],[Name / Club]],tblGlbn_Div2[Name / Club],1,FALSE)),0,3),3)</f>
        <v>0</v>
      </c>
      <c r="H323" s="1">
        <f>IF(ISNA(VLOOKUP(tblPointScore[[#This Row],[Name / Club]],tblIll_Div1[[Name / Club]:[Points]],5,FALSE)),0,VLOOKUP(tblPointScore[[#This Row],[Name / Club]],tblIll_Div1[[Name / Club]:[Points]],5,FALSE))</f>
        <v>0</v>
      </c>
      <c r="I323" s="1">
        <f>IF(ISNA(VLOOKUP(tblPointScore[[#This Row],[Name / Club]],tblIll_Div2[[Name / Club]:[Points]],5,FALSE)),0,VLOOKUP(tblPointScore[[#This Row],[Name / Club]],tblIll_Div2[[Name / Club]:[Points]],5,FALSE))</f>
        <v>0</v>
      </c>
      <c r="J323" s="1">
        <f>IF(ISNA(VLOOKUP(tblPointScore[[#This Row],[Name / Club]],tblIll_Div1[Name / Club],1,FALSE)),IF(ISNA(VLOOKUP(tblPointScore[[#This Row],[Name / Club]],tblIll_Div2[Name / Club],1,FALSE)),0,3),3)</f>
        <v>0</v>
      </c>
      <c r="K323" s="1">
        <f>IF(ISNA(VLOOKUP(tblPointScore[[#This Row],[Name / Club]],tblMac_Div1A[[Name / Club]:[Points]],5,FALSE)),0,VLOOKUP(tblPointScore[[#This Row],[Name / Club]],tblMac_Div1A[[Name / Club]:[Points]],5,FALSE))</f>
        <v>0</v>
      </c>
      <c r="L323" s="1">
        <f>IF(ISNA(VLOOKUP(tblPointScore[[#This Row],[Name / Club]],tblMac_Div1B[[Name / Club]:[Points]],5,FALSE)),0,VLOOKUP(tblPointScore[[#This Row],[Name / Club]],tblMac_Div1B[[Name / Club]:[Points]],5,FALSE))</f>
        <v>0</v>
      </c>
      <c r="M323" s="1">
        <f>IF(ISNA(VLOOKUP(tblPointScore[[#This Row],[Name / Club]],tblMac_Div2A[[Name / Club]:[Points]],5,FALSE)),0,VLOOKUP(tblPointScore[[#This Row],[Name / Club]],tblMac_Div2A[[Name / Club]:[Points]],5,FALSE))</f>
        <v>0</v>
      </c>
      <c r="N323" s="1">
        <f>IF(ISNA(VLOOKUP(tblPointScore[[#This Row],[Name / Club]],tblMac_Div2B[[Name / Club]:[Points]],5,FALSE)),0,VLOOKUP(tblPointScore[[#This Row],[Name / Club]],tblMac_Div2B[[Name / Club]:[Points]],5,FALSE))</f>
        <v>0</v>
      </c>
      <c r="O32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23" s="1">
        <f>IF(ISNA(VLOOKUP(tblPointScore[[#This Row],[Name / Club]],tblNow_Div1A[[Name / Club]:[Points]],5,FALSE)),0,VLOOKUP(tblPointScore[[#This Row],[Name / Club]],tblNow_Div1A[[Name / Club]:[Points]],5,FALSE))</f>
        <v>0</v>
      </c>
      <c r="Q323" s="1">
        <f>IF(ISNA(VLOOKUP(tblPointScore[[#This Row],[Name / Club]],tblNow_Div1B[[Name / Club]:[Points]],5,FALSE)),0,VLOOKUP(tblPointScore[[#This Row],[Name / Club]],tblNow_Div1B[[Name / Club]:[Points]],5,FALSE))</f>
        <v>0</v>
      </c>
      <c r="R323" s="1">
        <f>IF(ISNA(VLOOKUP(tblPointScore[[#This Row],[Name / Club]],tblNow_Div2A[[Name / Club]:[Points]],5,FALSE)),0,VLOOKUP(tblPointScore[[#This Row],[Name / Club]],tblNow_Div2A[[Name / Club]:[Points]],5,FALSE))</f>
        <v>0</v>
      </c>
      <c r="S323" s="1">
        <f>IF(ISNA(VLOOKUP(tblPointScore[[#This Row],[Name / Club]],tblNow_Div2B[[Name / Club]:[Points]],5,FALSE)),0,VLOOKUP(tblPointScore[[#This Row],[Name / Club]],tblNow_Div2B[[Name / Club]:[Points]],5,FALSE))</f>
        <v>0</v>
      </c>
      <c r="T32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23" s="1">
        <f>IF(ISNA(VLOOKUP(tblPointScore[[#This Row],[Name / Club]],tblSthn_Div1[[Name / Club]:[Points]],5,FALSE)),0,VLOOKUP(tblPointScore[[#This Row],[Name / Club]],tblSthn_Div1[[Name / Club]:[Points]],5,FALSE))</f>
        <v>0</v>
      </c>
      <c r="V323" s="1">
        <f>IF(ISNA(VLOOKUP(tblPointScore[[#This Row],[Name / Club]],tblSthn_Div2[[Name / Club]:[Points]],5,FALSE)),0,VLOOKUP(tblPointScore[[#This Row],[Name / Club]],tblSthn_Div2[[Name / Club]:[Points]],5,FALSE))</f>
        <v>0</v>
      </c>
      <c r="W323" s="1">
        <f>IF(ISNA(VLOOKUP(tblPointScore[[#This Row],[Name / Club]],tblSthn_Div1[Name / Club],1,FALSE)),IF(ISNA(VLOOKUP(tblPointScore[[#This Row],[Name / Club]],tblSthn_Div2[Name / Club],1,FALSE)),0,3),3)</f>
        <v>0</v>
      </c>
      <c r="X323" s="9">
        <f>SUM(tblPointScore[[#This Row],[Glbn Div 1]:[Sth H Pts]])</f>
        <v>0</v>
      </c>
      <c r="Y32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2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23" s="38" t="str">
        <f>IF(AND(tblPointScore[[#This Row],[Div 1 Pts]]&gt;0,tblPointScore[[#This Row],[Div 2 Pts]]&gt;0),"Y","N")</f>
        <v>N</v>
      </c>
      <c r="AB323" s="35" t="str">
        <f>IF(AND(tblPointScore[[#This Row],[Mac Div 1 A]]&gt;0,tblPointScore[[#This Row],[Mac Div 1 B]]&gt;0),"Y","N")</f>
        <v>N</v>
      </c>
      <c r="AC323" s="35" t="str">
        <f>IF(AND(tblPointScore[[#This Row],[Mac Div 2 A]]&gt;0,tblPointScore[[#This Row],[Mac Div 2 B]]&gt;0),"Y","N")</f>
        <v>N</v>
      </c>
      <c r="AD323" s="35" t="str">
        <f>IF(AND(tblPointScore[[#This Row],[Now Div 1 A]]&gt;0,tblPointScore[[#This Row],[Now Div 1 B]]&gt;0),"Y","N")</f>
        <v>N</v>
      </c>
      <c r="AE323" s="35" t="str">
        <f>IF(AND(tblPointScore[[#This Row],[Now Div 2 A]]&gt;0,tblPointScore[[#This Row],[Now Div 2 B]]&gt;0),"Y","N")</f>
        <v>N</v>
      </c>
      <c r="AF32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24" spans="1:32" hidden="1">
      <c r="A324" s="1">
        <f ca="1">CELL("row", A323)-1</f>
        <v>322</v>
      </c>
      <c r="B324" s="7" t="s">
        <v>193</v>
      </c>
      <c r="C324" s="7" t="s">
        <v>688</v>
      </c>
      <c r="D324" s="4" t="str">
        <f>CONCATENATE(tblPointScore[[#This Row],[Name]]," - ",tblPointScore[[#This Row],[Club]])</f>
        <v>Harding Anthony - ECC</v>
      </c>
      <c r="E324" s="1">
        <f>IF(ISNA(VLOOKUP(tblPointScore[[#This Row],[Name / Club]],tblGlbn_Div1[[Name / Club]:[Points]],5,FALSE)),0,VLOOKUP(tblPointScore[[#This Row],[Name / Club]],tblGlbn_Div1[[Name / Club]:[Points]],5,FALSE))</f>
        <v>0</v>
      </c>
      <c r="F324" s="1">
        <f>IF(ISNA(VLOOKUP(tblPointScore[[#This Row],[Name / Club]],tblGlbn_Div2[[Name / Club]:[Points]],5,FALSE)),0,VLOOKUP(tblPointScore[[#This Row],[Name / Club]],tblGlbn_Div2[[Name / Club]:[Points]],5,FALSE))</f>
        <v>0</v>
      </c>
      <c r="G324" s="1">
        <f>IF(ISNA(VLOOKUP(tblPointScore[[#This Row],[Name / Club]],tblGlbn_Div1[Name / Club],1,FALSE)),IF(ISNA(VLOOKUP(tblPointScore[[#This Row],[Name / Club]],tblGlbn_Div2[Name / Club],1,FALSE)),0,3),3)</f>
        <v>0</v>
      </c>
      <c r="H324" s="1">
        <f>IF(ISNA(VLOOKUP(tblPointScore[[#This Row],[Name / Club]],tblIll_Div1[[Name / Club]:[Points]],5,FALSE)),0,VLOOKUP(tblPointScore[[#This Row],[Name / Club]],tblIll_Div1[[Name / Club]:[Points]],5,FALSE))</f>
        <v>0</v>
      </c>
      <c r="I324" s="1">
        <f>IF(ISNA(VLOOKUP(tblPointScore[[#This Row],[Name / Club]],tblIll_Div2[[Name / Club]:[Points]],5,FALSE)),0,VLOOKUP(tblPointScore[[#This Row],[Name / Club]],tblIll_Div2[[Name / Club]:[Points]],5,FALSE))</f>
        <v>0</v>
      </c>
      <c r="J324" s="1">
        <f>IF(ISNA(VLOOKUP(tblPointScore[[#This Row],[Name / Club]],tblIll_Div1[Name / Club],1,FALSE)),IF(ISNA(VLOOKUP(tblPointScore[[#This Row],[Name / Club]],tblIll_Div2[Name / Club],1,FALSE)),0,3),3)</f>
        <v>0</v>
      </c>
      <c r="K324" s="1">
        <f>IF(ISNA(VLOOKUP(tblPointScore[[#This Row],[Name / Club]],tblMac_Div1A[[Name / Club]:[Points]],5,FALSE)),0,VLOOKUP(tblPointScore[[#This Row],[Name / Club]],tblMac_Div1A[[Name / Club]:[Points]],5,FALSE))</f>
        <v>0</v>
      </c>
      <c r="L324" s="1">
        <f>IF(ISNA(VLOOKUP(tblPointScore[[#This Row],[Name / Club]],tblMac_Div1B[[Name / Club]:[Points]],5,FALSE)),0,VLOOKUP(tblPointScore[[#This Row],[Name / Club]],tblMac_Div1B[[Name / Club]:[Points]],5,FALSE))</f>
        <v>0</v>
      </c>
      <c r="M324" s="1">
        <f>IF(ISNA(VLOOKUP(tblPointScore[[#This Row],[Name / Club]],tblMac_Div2A[[Name / Club]:[Points]],5,FALSE)),0,VLOOKUP(tblPointScore[[#This Row],[Name / Club]],tblMac_Div2A[[Name / Club]:[Points]],5,FALSE))</f>
        <v>0</v>
      </c>
      <c r="N324" s="1">
        <f>IF(ISNA(VLOOKUP(tblPointScore[[#This Row],[Name / Club]],tblMac_Div2B[[Name / Club]:[Points]],5,FALSE)),0,VLOOKUP(tblPointScore[[#This Row],[Name / Club]],tblMac_Div2B[[Name / Club]:[Points]],5,FALSE))</f>
        <v>0</v>
      </c>
      <c r="O32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24" s="1">
        <f>IF(ISNA(VLOOKUP(tblPointScore[[#This Row],[Name / Club]],tblNow_Div1A[[Name / Club]:[Points]],5,FALSE)),0,VLOOKUP(tblPointScore[[#This Row],[Name / Club]],tblNow_Div1A[[Name / Club]:[Points]],5,FALSE))</f>
        <v>0</v>
      </c>
      <c r="Q324" s="1">
        <f>IF(ISNA(VLOOKUP(tblPointScore[[#This Row],[Name / Club]],tblNow_Div1B[[Name / Club]:[Points]],5,FALSE)),0,VLOOKUP(tblPointScore[[#This Row],[Name / Club]],tblNow_Div1B[[Name / Club]:[Points]],5,FALSE))</f>
        <v>0</v>
      </c>
      <c r="R324" s="1">
        <f>IF(ISNA(VLOOKUP(tblPointScore[[#This Row],[Name / Club]],tblNow_Div2A[[Name / Club]:[Points]],5,FALSE)),0,VLOOKUP(tblPointScore[[#This Row],[Name / Club]],tblNow_Div2A[[Name / Club]:[Points]],5,FALSE))</f>
        <v>0</v>
      </c>
      <c r="S324" s="1">
        <f>IF(ISNA(VLOOKUP(tblPointScore[[#This Row],[Name / Club]],tblNow_Div2B[[Name / Club]:[Points]],5,FALSE)),0,VLOOKUP(tblPointScore[[#This Row],[Name / Club]],tblNow_Div2B[[Name / Club]:[Points]],5,FALSE))</f>
        <v>0</v>
      </c>
      <c r="T32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24" s="1">
        <f>IF(ISNA(VLOOKUP(tblPointScore[[#This Row],[Name / Club]],tblSthn_Div1[[Name / Club]:[Points]],5,FALSE)),0,VLOOKUP(tblPointScore[[#This Row],[Name / Club]],tblSthn_Div1[[Name / Club]:[Points]],5,FALSE))</f>
        <v>0</v>
      </c>
      <c r="V324" s="1">
        <f>IF(ISNA(VLOOKUP(tblPointScore[[#This Row],[Name / Club]],tblSthn_Div2[[Name / Club]:[Points]],5,FALSE)),0,VLOOKUP(tblPointScore[[#This Row],[Name / Club]],tblSthn_Div2[[Name / Club]:[Points]],5,FALSE))</f>
        <v>0</v>
      </c>
      <c r="W324" s="1">
        <f>IF(ISNA(VLOOKUP(tblPointScore[[#This Row],[Name / Club]],tblSthn_Div1[Name / Club],1,FALSE)),IF(ISNA(VLOOKUP(tblPointScore[[#This Row],[Name / Club]],tblSthn_Div2[Name / Club],1,FALSE)),0,3),3)</f>
        <v>0</v>
      </c>
      <c r="X324" s="1">
        <f>SUM(tblPointScore[[#This Row],[Glbn Div 1]:[Sth H Pts]])</f>
        <v>0</v>
      </c>
      <c r="Y32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2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24" s="38" t="str">
        <f>IF(AND(tblPointScore[[#This Row],[Div 1 Pts]]&gt;0,tblPointScore[[#This Row],[Div 2 Pts]]&gt;0),"Y","N")</f>
        <v>N</v>
      </c>
      <c r="AB324" s="35" t="str">
        <f>IF(AND(tblPointScore[[#This Row],[Mac Div 1 A]]&gt;0,tblPointScore[[#This Row],[Mac Div 1 B]]&gt;0),"Y","N")</f>
        <v>N</v>
      </c>
      <c r="AC324" s="35" t="str">
        <f>IF(AND(tblPointScore[[#This Row],[Mac Div 2 A]]&gt;0,tblPointScore[[#This Row],[Mac Div 2 B]]&gt;0),"Y","N")</f>
        <v>N</v>
      </c>
      <c r="AD324" s="35" t="str">
        <f>IF(AND(tblPointScore[[#This Row],[Now Div 1 A]]&gt;0,tblPointScore[[#This Row],[Now Div 1 B]]&gt;0),"Y","N")</f>
        <v>N</v>
      </c>
      <c r="AE324" s="35" t="str">
        <f>IF(AND(tblPointScore[[#This Row],[Now Div 2 A]]&gt;0,tblPointScore[[#This Row],[Now Div 2 B]]&gt;0),"Y","N")</f>
        <v>N</v>
      </c>
      <c r="AF32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25" spans="1:32" hidden="1">
      <c r="A325" s="20">
        <f ca="1">CELL("row", A324)-1</f>
        <v>323</v>
      </c>
      <c r="B325" s="43" t="s">
        <v>598</v>
      </c>
      <c r="C325" s="43" t="s">
        <v>687</v>
      </c>
      <c r="D325" s="22" t="str">
        <f>CONCATENATE(tblPointScore[[#This Row],[Name]]," - ",tblPointScore[[#This Row],[Club]])</f>
        <v>Harrigan Lachlan - JCC</v>
      </c>
      <c r="E325" s="23">
        <f>IF(ISNA(VLOOKUP(tblPointScore[[#This Row],[Name / Club]],tblGlbn_Div1[[Name / Club]:[Points]],5,FALSE)),0,VLOOKUP(tblPointScore[[#This Row],[Name / Club]],tblGlbn_Div1[[Name / Club]:[Points]],5,FALSE))</f>
        <v>0</v>
      </c>
      <c r="F325" s="23">
        <f>IF(ISNA(VLOOKUP(tblPointScore[[#This Row],[Name / Club]],tblGlbn_Div2[[Name / Club]:[Points]],5,FALSE)),0,VLOOKUP(tblPointScore[[#This Row],[Name / Club]],tblGlbn_Div2[[Name / Club]:[Points]],5,FALSE))</f>
        <v>0</v>
      </c>
      <c r="G325" s="23">
        <f>IF(ISNA(VLOOKUP(tblPointScore[[#This Row],[Name / Club]],tblGlbn_Div1[Name / Club],1,FALSE)),IF(ISNA(VLOOKUP(tblPointScore[[#This Row],[Name / Club]],tblGlbn_Div2[Name / Club],1,FALSE)),0,3),3)</f>
        <v>0</v>
      </c>
      <c r="H325" s="23">
        <f>IF(ISNA(VLOOKUP(tblPointScore[[#This Row],[Name / Club]],tblIll_Div1[[Name / Club]:[Points]],5,FALSE)),0,VLOOKUP(tblPointScore[[#This Row],[Name / Club]],tblIll_Div1[[Name / Club]:[Points]],5,FALSE))</f>
        <v>0</v>
      </c>
      <c r="I325" s="23">
        <f>IF(ISNA(VLOOKUP(tblPointScore[[#This Row],[Name / Club]],tblIll_Div2[[Name / Club]:[Points]],5,FALSE)),0,VLOOKUP(tblPointScore[[#This Row],[Name / Club]],tblIll_Div2[[Name / Club]:[Points]],5,FALSE))</f>
        <v>0</v>
      </c>
      <c r="J325" s="23">
        <f>IF(ISNA(VLOOKUP(tblPointScore[[#This Row],[Name / Club]],tblIll_Div1[Name / Club],1,FALSE)),IF(ISNA(VLOOKUP(tblPointScore[[#This Row],[Name / Club]],tblIll_Div2[Name / Club],1,FALSE)),0,3),3)</f>
        <v>0</v>
      </c>
      <c r="K325" s="23">
        <f>IF(ISNA(VLOOKUP(tblPointScore[[#This Row],[Name / Club]],tblMac_Div1A[[Name / Club]:[Points]],5,FALSE)),0,VLOOKUP(tblPointScore[[#This Row],[Name / Club]],tblMac_Div1A[[Name / Club]:[Points]],5,FALSE))</f>
        <v>0</v>
      </c>
      <c r="L325" s="23">
        <f>IF(ISNA(VLOOKUP(tblPointScore[[#This Row],[Name / Club]],tblMac_Div1B[[Name / Club]:[Points]],5,FALSE)),0,VLOOKUP(tblPointScore[[#This Row],[Name / Club]],tblMac_Div1B[[Name / Club]:[Points]],5,FALSE))</f>
        <v>0</v>
      </c>
      <c r="M325" s="23">
        <f>IF(ISNA(VLOOKUP(tblPointScore[[#This Row],[Name / Club]],tblMac_Div2A[[Name / Club]:[Points]],5,FALSE)),0,VLOOKUP(tblPointScore[[#This Row],[Name / Club]],tblMac_Div2A[[Name / Club]:[Points]],5,FALSE))</f>
        <v>0</v>
      </c>
      <c r="N325" s="23">
        <f>IF(ISNA(VLOOKUP(tblPointScore[[#This Row],[Name / Club]],tblMac_Div2B[[Name / Club]:[Points]],5,FALSE)),0,VLOOKUP(tblPointScore[[#This Row],[Name / Club]],tblMac_Div2B[[Name / Club]:[Points]],5,FALSE))</f>
        <v>0</v>
      </c>
      <c r="O325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25" s="23">
        <f>IF(ISNA(VLOOKUP(tblPointScore[[#This Row],[Name / Club]],tblNow_Div1A[[Name / Club]:[Points]],5,FALSE)),0,VLOOKUP(tblPointScore[[#This Row],[Name / Club]],tblNow_Div1A[[Name / Club]:[Points]],5,FALSE))</f>
        <v>0</v>
      </c>
      <c r="Q325" s="23">
        <f>IF(ISNA(VLOOKUP(tblPointScore[[#This Row],[Name / Club]],tblNow_Div1B[[Name / Club]:[Points]],5,FALSE)),0,VLOOKUP(tblPointScore[[#This Row],[Name / Club]],tblNow_Div1B[[Name / Club]:[Points]],5,FALSE))</f>
        <v>0</v>
      </c>
      <c r="R325" s="23">
        <f>IF(ISNA(VLOOKUP(tblPointScore[[#This Row],[Name / Club]],tblNow_Div2A[[Name / Club]:[Points]],5,FALSE)),0,VLOOKUP(tblPointScore[[#This Row],[Name / Club]],tblNow_Div2A[[Name / Club]:[Points]],5,FALSE))</f>
        <v>0</v>
      </c>
      <c r="S325" s="23">
        <f>IF(ISNA(VLOOKUP(tblPointScore[[#This Row],[Name / Club]],tblNow_Div2B[[Name / Club]:[Points]],5,FALSE)),0,VLOOKUP(tblPointScore[[#This Row],[Name / Club]],tblNow_Div2B[[Name / Club]:[Points]],5,FALSE))</f>
        <v>0</v>
      </c>
      <c r="T325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25" s="23">
        <f>IF(ISNA(VLOOKUP(tblPointScore[[#This Row],[Name / Club]],tblSthn_Div1[[Name / Club]:[Points]],5,FALSE)),0,VLOOKUP(tblPointScore[[#This Row],[Name / Club]],tblSthn_Div1[[Name / Club]:[Points]],5,FALSE))</f>
        <v>0</v>
      </c>
      <c r="V325" s="23">
        <f>IF(ISNA(VLOOKUP(tblPointScore[[#This Row],[Name / Club]],tblSthn_Div2[[Name / Club]:[Points]],5,FALSE)),0,VLOOKUP(tblPointScore[[#This Row],[Name / Club]],tblSthn_Div2[[Name / Club]:[Points]],5,FALSE))</f>
        <v>0</v>
      </c>
      <c r="W325" s="23">
        <f>IF(ISNA(VLOOKUP(tblPointScore[[#This Row],[Name / Club]],tblSthn_Div1[Name / Club],1,FALSE)),IF(ISNA(VLOOKUP(tblPointScore[[#This Row],[Name / Club]],tblSthn_Div2[Name / Club],1,FALSE)),0,3),3)</f>
        <v>0</v>
      </c>
      <c r="X325" s="23">
        <f>SUM(tblPointScore[[#This Row],[Glbn Div 1]:[Sth H Pts]])</f>
        <v>0</v>
      </c>
      <c r="Y325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25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25" s="44" t="str">
        <f>IF(AND(tblPointScore[[#This Row],[Div 1 Pts]]&gt;0,tblPointScore[[#This Row],[Div 2 Pts]]&gt;0),"Y","N")</f>
        <v>N</v>
      </c>
      <c r="AB325" s="45" t="str">
        <f>IF(AND(tblPointScore[[#This Row],[Mac Div 1 A]]&gt;0,tblPointScore[[#This Row],[Mac Div 1 B]]&gt;0),"Y","N")</f>
        <v>N</v>
      </c>
      <c r="AC325" s="45" t="str">
        <f>IF(AND(tblPointScore[[#This Row],[Mac Div 2 A]]&gt;0,tblPointScore[[#This Row],[Mac Div 2 B]]&gt;0),"Y","N")</f>
        <v>N</v>
      </c>
      <c r="AD325" s="45" t="str">
        <f>IF(AND(tblPointScore[[#This Row],[Now Div 1 A]]&gt;0,tblPointScore[[#This Row],[Now Div 1 B]]&gt;0),"Y","N")</f>
        <v>N</v>
      </c>
      <c r="AE325" s="45" t="str">
        <f>IF(AND(tblPointScore[[#This Row],[Now Div 2 A]]&gt;0,tblPointScore[[#This Row],[Now Div 2 B]]&gt;0),"Y","N")</f>
        <v>N</v>
      </c>
      <c r="AF325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26" spans="1:32" hidden="1">
      <c r="A326" s="1">
        <f ca="1">CELL("row", A325)-1</f>
        <v>324</v>
      </c>
      <c r="B326" s="7" t="s">
        <v>194</v>
      </c>
      <c r="C326" s="7" t="s">
        <v>685</v>
      </c>
      <c r="D326" s="4" t="str">
        <f>CONCATENATE(tblPointScore[[#This Row],[Name]]," - ",tblPointScore[[#This Row],[Club]])</f>
        <v>Harris Glenn - ICC</v>
      </c>
      <c r="E326" s="1">
        <f>IF(ISNA(VLOOKUP(tblPointScore[[#This Row],[Name / Club]],tblGlbn_Div1[[Name / Club]:[Points]],5,FALSE)),0,VLOOKUP(tblPointScore[[#This Row],[Name / Club]],tblGlbn_Div1[[Name / Club]:[Points]],5,FALSE))</f>
        <v>0</v>
      </c>
      <c r="F326" s="1">
        <f>IF(ISNA(VLOOKUP(tblPointScore[[#This Row],[Name / Club]],tblGlbn_Div2[[Name / Club]:[Points]],5,FALSE)),0,VLOOKUP(tblPointScore[[#This Row],[Name / Club]],tblGlbn_Div2[[Name / Club]:[Points]],5,FALSE))</f>
        <v>0</v>
      </c>
      <c r="G326" s="1">
        <f>IF(ISNA(VLOOKUP(tblPointScore[[#This Row],[Name / Club]],tblGlbn_Div1[Name / Club],1,FALSE)),IF(ISNA(VLOOKUP(tblPointScore[[#This Row],[Name / Club]],tblGlbn_Div2[Name / Club],1,FALSE)),0,3),3)</f>
        <v>0</v>
      </c>
      <c r="H326" s="1">
        <f>IF(ISNA(VLOOKUP(tblPointScore[[#This Row],[Name / Club]],tblIll_Div1[[Name / Club]:[Points]],5,FALSE)),0,VLOOKUP(tblPointScore[[#This Row],[Name / Club]],tblIll_Div1[[Name / Club]:[Points]],5,FALSE))</f>
        <v>0</v>
      </c>
      <c r="I326" s="1">
        <f>IF(ISNA(VLOOKUP(tblPointScore[[#This Row],[Name / Club]],tblIll_Div2[[Name / Club]:[Points]],5,FALSE)),0,VLOOKUP(tblPointScore[[#This Row],[Name / Club]],tblIll_Div2[[Name / Club]:[Points]],5,FALSE))</f>
        <v>0</v>
      </c>
      <c r="J326" s="1">
        <f>IF(ISNA(VLOOKUP(tblPointScore[[#This Row],[Name / Club]],tblIll_Div1[Name / Club],1,FALSE)),IF(ISNA(VLOOKUP(tblPointScore[[#This Row],[Name / Club]],tblIll_Div2[Name / Club],1,FALSE)),0,3),3)</f>
        <v>0</v>
      </c>
      <c r="K326" s="1">
        <f>IF(ISNA(VLOOKUP(tblPointScore[[#This Row],[Name / Club]],tblMac_Div1A[[Name / Club]:[Points]],5,FALSE)),0,VLOOKUP(tblPointScore[[#This Row],[Name / Club]],tblMac_Div1A[[Name / Club]:[Points]],5,FALSE))</f>
        <v>0</v>
      </c>
      <c r="L326" s="1">
        <f>IF(ISNA(VLOOKUP(tblPointScore[[#This Row],[Name / Club]],tblMac_Div1B[[Name / Club]:[Points]],5,FALSE)),0,VLOOKUP(tblPointScore[[#This Row],[Name / Club]],tblMac_Div1B[[Name / Club]:[Points]],5,FALSE))</f>
        <v>0</v>
      </c>
      <c r="M326" s="1">
        <f>IF(ISNA(VLOOKUP(tblPointScore[[#This Row],[Name / Club]],tblMac_Div2A[[Name / Club]:[Points]],5,FALSE)),0,VLOOKUP(tblPointScore[[#This Row],[Name / Club]],tblMac_Div2A[[Name / Club]:[Points]],5,FALSE))</f>
        <v>0</v>
      </c>
      <c r="N326" s="1">
        <f>IF(ISNA(VLOOKUP(tblPointScore[[#This Row],[Name / Club]],tblMac_Div2B[[Name / Club]:[Points]],5,FALSE)),0,VLOOKUP(tblPointScore[[#This Row],[Name / Club]],tblMac_Div2B[[Name / Club]:[Points]],5,FALSE))</f>
        <v>0</v>
      </c>
      <c r="O32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26" s="1">
        <f>IF(ISNA(VLOOKUP(tblPointScore[[#This Row],[Name / Club]],tblNow_Div1A[[Name / Club]:[Points]],5,FALSE)),0,VLOOKUP(tblPointScore[[#This Row],[Name / Club]],tblNow_Div1A[[Name / Club]:[Points]],5,FALSE))</f>
        <v>0</v>
      </c>
      <c r="Q326" s="1">
        <f>IF(ISNA(VLOOKUP(tblPointScore[[#This Row],[Name / Club]],tblNow_Div1B[[Name / Club]:[Points]],5,FALSE)),0,VLOOKUP(tblPointScore[[#This Row],[Name / Club]],tblNow_Div1B[[Name / Club]:[Points]],5,FALSE))</f>
        <v>0</v>
      </c>
      <c r="R326" s="1">
        <f>IF(ISNA(VLOOKUP(tblPointScore[[#This Row],[Name / Club]],tblNow_Div2A[[Name / Club]:[Points]],5,FALSE)),0,VLOOKUP(tblPointScore[[#This Row],[Name / Club]],tblNow_Div2A[[Name / Club]:[Points]],5,FALSE))</f>
        <v>0</v>
      </c>
      <c r="S326" s="1">
        <f>IF(ISNA(VLOOKUP(tblPointScore[[#This Row],[Name / Club]],tblNow_Div2B[[Name / Club]:[Points]],5,FALSE)),0,VLOOKUP(tblPointScore[[#This Row],[Name / Club]],tblNow_Div2B[[Name / Club]:[Points]],5,FALSE))</f>
        <v>0</v>
      </c>
      <c r="T32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26" s="1">
        <f>IF(ISNA(VLOOKUP(tblPointScore[[#This Row],[Name / Club]],tblSthn_Div1[[Name / Club]:[Points]],5,FALSE)),0,VLOOKUP(tblPointScore[[#This Row],[Name / Club]],tblSthn_Div1[[Name / Club]:[Points]],5,FALSE))</f>
        <v>0</v>
      </c>
      <c r="V326" s="1">
        <f>IF(ISNA(VLOOKUP(tblPointScore[[#This Row],[Name / Club]],tblSthn_Div2[[Name / Club]:[Points]],5,FALSE)),0,VLOOKUP(tblPointScore[[#This Row],[Name / Club]],tblSthn_Div2[[Name / Club]:[Points]],5,FALSE))</f>
        <v>0</v>
      </c>
      <c r="W326" s="1">
        <f>IF(ISNA(VLOOKUP(tblPointScore[[#This Row],[Name / Club]],tblSthn_Div1[Name / Club],1,FALSE)),IF(ISNA(VLOOKUP(tblPointScore[[#This Row],[Name / Club]],tblSthn_Div2[Name / Club],1,FALSE)),0,3),3)</f>
        <v>0</v>
      </c>
      <c r="X326" s="1">
        <f>SUM(tblPointScore[[#This Row],[Glbn Div 1]:[Sth H Pts]])</f>
        <v>0</v>
      </c>
      <c r="Y32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2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26" s="38" t="str">
        <f>IF(AND(tblPointScore[[#This Row],[Div 1 Pts]]&gt;0,tblPointScore[[#This Row],[Div 2 Pts]]&gt;0),"Y","N")</f>
        <v>N</v>
      </c>
      <c r="AB326" s="35" t="str">
        <f>IF(AND(tblPointScore[[#This Row],[Mac Div 1 A]]&gt;0,tblPointScore[[#This Row],[Mac Div 1 B]]&gt;0),"Y","N")</f>
        <v>N</v>
      </c>
      <c r="AC326" s="35" t="str">
        <f>IF(AND(tblPointScore[[#This Row],[Mac Div 2 A]]&gt;0,tblPointScore[[#This Row],[Mac Div 2 B]]&gt;0),"Y","N")</f>
        <v>N</v>
      </c>
      <c r="AD326" s="35" t="str">
        <f>IF(AND(tblPointScore[[#This Row],[Now Div 1 A]]&gt;0,tblPointScore[[#This Row],[Now Div 1 B]]&gt;0),"Y","N")</f>
        <v>N</v>
      </c>
      <c r="AE326" s="35" t="str">
        <f>IF(AND(tblPointScore[[#This Row],[Now Div 2 A]]&gt;0,tblPointScore[[#This Row],[Now Div 2 B]]&gt;0),"Y","N")</f>
        <v>N</v>
      </c>
      <c r="AF32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27" spans="1:32" hidden="1">
      <c r="A327" s="20">
        <f ca="1">CELL("row", A326)-1</f>
        <v>325</v>
      </c>
      <c r="B327" s="43" t="s">
        <v>669</v>
      </c>
      <c r="C327" s="43" t="s">
        <v>685</v>
      </c>
      <c r="D327" s="22" t="str">
        <f>CONCATENATE(tblPointScore[[#This Row],[Name]]," - ",tblPointScore[[#This Row],[Club]])</f>
        <v>Harris Kerrie - ICC</v>
      </c>
      <c r="E327" s="23">
        <f>IF(ISNA(VLOOKUP(tblPointScore[[#This Row],[Name / Club]],tblGlbn_Div1[[Name / Club]:[Points]],5,FALSE)),0,VLOOKUP(tblPointScore[[#This Row],[Name / Club]],tblGlbn_Div1[[Name / Club]:[Points]],5,FALSE))</f>
        <v>0</v>
      </c>
      <c r="F327" s="23">
        <f>IF(ISNA(VLOOKUP(tblPointScore[[#This Row],[Name / Club]],tblGlbn_Div2[[Name / Club]:[Points]],5,FALSE)),0,VLOOKUP(tblPointScore[[#This Row],[Name / Club]],tblGlbn_Div2[[Name / Club]:[Points]],5,FALSE))</f>
        <v>0</v>
      </c>
      <c r="G327" s="23">
        <f>IF(ISNA(VLOOKUP(tblPointScore[[#This Row],[Name / Club]],tblGlbn_Div1[Name / Club],1,FALSE)),IF(ISNA(VLOOKUP(tblPointScore[[#This Row],[Name / Club]],tblGlbn_Div2[Name / Club],1,FALSE)),0,3),3)</f>
        <v>0</v>
      </c>
      <c r="H327" s="23">
        <f>IF(ISNA(VLOOKUP(tblPointScore[[#This Row],[Name / Club]],tblIll_Div1[[Name / Club]:[Points]],5,FALSE)),0,VLOOKUP(tblPointScore[[#This Row],[Name / Club]],tblIll_Div1[[Name / Club]:[Points]],5,FALSE))</f>
        <v>0</v>
      </c>
      <c r="I327" s="23">
        <f>IF(ISNA(VLOOKUP(tblPointScore[[#This Row],[Name / Club]],tblIll_Div2[[Name / Club]:[Points]],5,FALSE)),0,VLOOKUP(tblPointScore[[#This Row],[Name / Club]],tblIll_Div2[[Name / Club]:[Points]],5,FALSE))</f>
        <v>0</v>
      </c>
      <c r="J327" s="23">
        <f>IF(ISNA(VLOOKUP(tblPointScore[[#This Row],[Name / Club]],tblIll_Div1[Name / Club],1,FALSE)),IF(ISNA(VLOOKUP(tblPointScore[[#This Row],[Name / Club]],tblIll_Div2[Name / Club],1,FALSE)),0,3),3)</f>
        <v>0</v>
      </c>
      <c r="K327" s="23">
        <f>IF(ISNA(VLOOKUP(tblPointScore[[#This Row],[Name / Club]],tblMac_Div1A[[Name / Club]:[Points]],5,FALSE)),0,VLOOKUP(tblPointScore[[#This Row],[Name / Club]],tblMac_Div1A[[Name / Club]:[Points]],5,FALSE))</f>
        <v>0</v>
      </c>
      <c r="L327" s="23">
        <f>IF(ISNA(VLOOKUP(tblPointScore[[#This Row],[Name / Club]],tblMac_Div1B[[Name / Club]:[Points]],5,FALSE)),0,VLOOKUP(tblPointScore[[#This Row],[Name / Club]],tblMac_Div1B[[Name / Club]:[Points]],5,FALSE))</f>
        <v>0</v>
      </c>
      <c r="M327" s="23">
        <f>IF(ISNA(VLOOKUP(tblPointScore[[#This Row],[Name / Club]],tblMac_Div2A[[Name / Club]:[Points]],5,FALSE)),0,VLOOKUP(tblPointScore[[#This Row],[Name / Club]],tblMac_Div2A[[Name / Club]:[Points]],5,FALSE))</f>
        <v>0</v>
      </c>
      <c r="N327" s="23">
        <f>IF(ISNA(VLOOKUP(tblPointScore[[#This Row],[Name / Club]],tblMac_Div2B[[Name / Club]:[Points]],5,FALSE)),0,VLOOKUP(tblPointScore[[#This Row],[Name / Club]],tblMac_Div2B[[Name / Club]:[Points]],5,FALSE))</f>
        <v>0</v>
      </c>
      <c r="O327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27" s="23">
        <f>IF(ISNA(VLOOKUP(tblPointScore[[#This Row],[Name / Club]],tblNow_Div1A[[Name / Club]:[Points]],5,FALSE)),0,VLOOKUP(tblPointScore[[#This Row],[Name / Club]],tblNow_Div1A[[Name / Club]:[Points]],5,FALSE))</f>
        <v>0</v>
      </c>
      <c r="Q327" s="23">
        <f>IF(ISNA(VLOOKUP(tblPointScore[[#This Row],[Name / Club]],tblNow_Div1B[[Name / Club]:[Points]],5,FALSE)),0,VLOOKUP(tblPointScore[[#This Row],[Name / Club]],tblNow_Div1B[[Name / Club]:[Points]],5,FALSE))</f>
        <v>0</v>
      </c>
      <c r="R327" s="23">
        <f>IF(ISNA(VLOOKUP(tblPointScore[[#This Row],[Name / Club]],tblNow_Div2A[[Name / Club]:[Points]],5,FALSE)),0,VLOOKUP(tblPointScore[[#This Row],[Name / Club]],tblNow_Div2A[[Name / Club]:[Points]],5,FALSE))</f>
        <v>0</v>
      </c>
      <c r="S327" s="23">
        <f>IF(ISNA(VLOOKUP(tblPointScore[[#This Row],[Name / Club]],tblNow_Div2B[[Name / Club]:[Points]],5,FALSE)),0,VLOOKUP(tblPointScore[[#This Row],[Name / Club]],tblNow_Div2B[[Name / Club]:[Points]],5,FALSE))</f>
        <v>0</v>
      </c>
      <c r="T327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27" s="23">
        <f>IF(ISNA(VLOOKUP(tblPointScore[[#This Row],[Name / Club]],tblSthn_Div1[[Name / Club]:[Points]],5,FALSE)),0,VLOOKUP(tblPointScore[[#This Row],[Name / Club]],tblSthn_Div1[[Name / Club]:[Points]],5,FALSE))</f>
        <v>0</v>
      </c>
      <c r="V327" s="23">
        <f>IF(ISNA(VLOOKUP(tblPointScore[[#This Row],[Name / Club]],tblSthn_Div2[[Name / Club]:[Points]],5,FALSE)),0,VLOOKUP(tblPointScore[[#This Row],[Name / Club]],tblSthn_Div2[[Name / Club]:[Points]],5,FALSE))</f>
        <v>0</v>
      </c>
      <c r="W327" s="23">
        <f>IF(ISNA(VLOOKUP(tblPointScore[[#This Row],[Name / Club]],tblSthn_Div1[Name / Club],1,FALSE)),IF(ISNA(VLOOKUP(tblPointScore[[#This Row],[Name / Club]],tblSthn_Div2[Name / Club],1,FALSE)),0,3),3)</f>
        <v>0</v>
      </c>
      <c r="X327" s="23">
        <f>SUM(tblPointScore[[#This Row],[Glbn Div 1]:[Sth H Pts]])</f>
        <v>0</v>
      </c>
      <c r="Y327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27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27" s="44" t="str">
        <f>IF(AND(tblPointScore[[#This Row],[Div 1 Pts]]&gt;0,tblPointScore[[#This Row],[Div 2 Pts]]&gt;0),"Y","N")</f>
        <v>N</v>
      </c>
      <c r="AB327" s="45" t="str">
        <f>IF(AND(tblPointScore[[#This Row],[Mac Div 1 A]]&gt;0,tblPointScore[[#This Row],[Mac Div 1 B]]&gt;0),"Y","N")</f>
        <v>N</v>
      </c>
      <c r="AC327" s="45" t="str">
        <f>IF(AND(tblPointScore[[#This Row],[Mac Div 2 A]]&gt;0,tblPointScore[[#This Row],[Mac Div 2 B]]&gt;0),"Y","N")</f>
        <v>N</v>
      </c>
      <c r="AD327" s="45" t="str">
        <f>IF(AND(tblPointScore[[#This Row],[Now Div 1 A]]&gt;0,tblPointScore[[#This Row],[Now Div 1 B]]&gt;0),"Y","N")</f>
        <v>N</v>
      </c>
      <c r="AE327" s="45" t="str">
        <f>IF(AND(tblPointScore[[#This Row],[Now Div 2 A]]&gt;0,tblPointScore[[#This Row],[Now Div 2 B]]&gt;0),"Y","N")</f>
        <v>N</v>
      </c>
      <c r="AF327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28" spans="1:32" hidden="1">
      <c r="A328" s="1">
        <f ca="1">CELL("row", A327)-1</f>
        <v>326</v>
      </c>
      <c r="B328" s="7" t="s">
        <v>459</v>
      </c>
      <c r="C328" s="7" t="s">
        <v>685</v>
      </c>
      <c r="D328" s="4" t="str">
        <f>CONCATENATE(tblPointScore[[#This Row],[Name]]," - ",tblPointScore[[#This Row],[Club]])</f>
        <v>Harrison Scott - ICC</v>
      </c>
      <c r="E328" s="1">
        <f>IF(ISNA(VLOOKUP(tblPointScore[[#This Row],[Name / Club]],tblGlbn_Div1[[Name / Club]:[Points]],5,FALSE)),0,VLOOKUP(tblPointScore[[#This Row],[Name / Club]],tblGlbn_Div1[[Name / Club]:[Points]],5,FALSE))</f>
        <v>0</v>
      </c>
      <c r="F328" s="9">
        <f>IF(ISNA(VLOOKUP(tblPointScore[[#This Row],[Name / Club]],tblGlbn_Div2[[Name / Club]:[Points]],5,FALSE)),0,VLOOKUP(tblPointScore[[#This Row],[Name / Club]],tblGlbn_Div2[[Name / Club]:[Points]],5,FALSE))</f>
        <v>0</v>
      </c>
      <c r="G328" s="9">
        <f>IF(ISNA(VLOOKUP(tblPointScore[[#This Row],[Name / Club]],tblGlbn_Div1[Name / Club],1,FALSE)),IF(ISNA(VLOOKUP(tblPointScore[[#This Row],[Name / Club]],tblGlbn_Div2[Name / Club],1,FALSE)),0,3),3)</f>
        <v>0</v>
      </c>
      <c r="H328" s="1">
        <f>IF(ISNA(VLOOKUP(tblPointScore[[#This Row],[Name / Club]],tblIll_Div1[[Name / Club]:[Points]],5,FALSE)),0,VLOOKUP(tblPointScore[[#This Row],[Name / Club]],tblIll_Div1[[Name / Club]:[Points]],5,FALSE))</f>
        <v>0</v>
      </c>
      <c r="I328" s="1">
        <f>IF(ISNA(VLOOKUP(tblPointScore[[#This Row],[Name / Club]],tblIll_Div2[[Name / Club]:[Points]],5,FALSE)),0,VLOOKUP(tblPointScore[[#This Row],[Name / Club]],tblIll_Div2[[Name / Club]:[Points]],5,FALSE))</f>
        <v>0</v>
      </c>
      <c r="J328" s="1">
        <f>IF(ISNA(VLOOKUP(tblPointScore[[#This Row],[Name / Club]],tblIll_Div1[Name / Club],1,FALSE)),IF(ISNA(VLOOKUP(tblPointScore[[#This Row],[Name / Club]],tblIll_Div2[Name / Club],1,FALSE)),0,3),3)</f>
        <v>0</v>
      </c>
      <c r="K328" s="1">
        <f>IF(ISNA(VLOOKUP(tblPointScore[[#This Row],[Name / Club]],tblMac_Div1A[[Name / Club]:[Points]],5,FALSE)),0,VLOOKUP(tblPointScore[[#This Row],[Name / Club]],tblMac_Div1A[[Name / Club]:[Points]],5,FALSE))</f>
        <v>0</v>
      </c>
      <c r="L328" s="1">
        <f>IF(ISNA(VLOOKUP(tblPointScore[[#This Row],[Name / Club]],tblMac_Div1B[[Name / Club]:[Points]],5,FALSE)),0,VLOOKUP(tblPointScore[[#This Row],[Name / Club]],tblMac_Div1B[[Name / Club]:[Points]],5,FALSE))</f>
        <v>0</v>
      </c>
      <c r="M328" s="1">
        <f>IF(ISNA(VLOOKUP(tblPointScore[[#This Row],[Name / Club]],tblMac_Div2A[[Name / Club]:[Points]],5,FALSE)),0,VLOOKUP(tblPointScore[[#This Row],[Name / Club]],tblMac_Div2A[[Name / Club]:[Points]],5,FALSE))</f>
        <v>0</v>
      </c>
      <c r="N328" s="1">
        <f>IF(ISNA(VLOOKUP(tblPointScore[[#This Row],[Name / Club]],tblMac_Div2B[[Name / Club]:[Points]],5,FALSE)),0,VLOOKUP(tblPointScore[[#This Row],[Name / Club]],tblMac_Div2B[[Name / Club]:[Points]],5,FALSE))</f>
        <v>0</v>
      </c>
      <c r="O32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28" s="1">
        <f>IF(ISNA(VLOOKUP(tblPointScore[[#This Row],[Name / Club]],tblNow_Div1A[[Name / Club]:[Points]],5,FALSE)),0,VLOOKUP(tblPointScore[[#This Row],[Name / Club]],tblNow_Div1A[[Name / Club]:[Points]],5,FALSE))</f>
        <v>0</v>
      </c>
      <c r="Q328" s="1">
        <f>IF(ISNA(VLOOKUP(tblPointScore[[#This Row],[Name / Club]],tblNow_Div1B[[Name / Club]:[Points]],5,FALSE)),0,VLOOKUP(tblPointScore[[#This Row],[Name / Club]],tblNow_Div1B[[Name / Club]:[Points]],5,FALSE))</f>
        <v>0</v>
      </c>
      <c r="R328" s="1">
        <f>IF(ISNA(VLOOKUP(tblPointScore[[#This Row],[Name / Club]],tblNow_Div2A[[Name / Club]:[Points]],5,FALSE)),0,VLOOKUP(tblPointScore[[#This Row],[Name / Club]],tblNow_Div2A[[Name / Club]:[Points]],5,FALSE))</f>
        <v>0</v>
      </c>
      <c r="S328" s="1">
        <f>IF(ISNA(VLOOKUP(tblPointScore[[#This Row],[Name / Club]],tblNow_Div2B[[Name / Club]:[Points]],5,FALSE)),0,VLOOKUP(tblPointScore[[#This Row],[Name / Club]],tblNow_Div2B[[Name / Club]:[Points]],5,FALSE))</f>
        <v>0</v>
      </c>
      <c r="T32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28" s="1">
        <f>IF(ISNA(VLOOKUP(tblPointScore[[#This Row],[Name / Club]],tblSthn_Div1[[Name / Club]:[Points]],5,FALSE)),0,VLOOKUP(tblPointScore[[#This Row],[Name / Club]],tblSthn_Div1[[Name / Club]:[Points]],5,FALSE))</f>
        <v>0</v>
      </c>
      <c r="V328" s="1">
        <f>IF(ISNA(VLOOKUP(tblPointScore[[#This Row],[Name / Club]],tblSthn_Div2[[Name / Club]:[Points]],5,FALSE)),0,VLOOKUP(tblPointScore[[#This Row],[Name / Club]],tblSthn_Div2[[Name / Club]:[Points]],5,FALSE))</f>
        <v>0</v>
      </c>
      <c r="W328" s="1">
        <f>IF(ISNA(VLOOKUP(tblPointScore[[#This Row],[Name / Club]],tblSthn_Div1[Name / Club],1,FALSE)),IF(ISNA(VLOOKUP(tblPointScore[[#This Row],[Name / Club]],tblSthn_Div2[Name / Club],1,FALSE)),0,3),3)</f>
        <v>0</v>
      </c>
      <c r="X328" s="9">
        <f>SUM(tblPointScore[[#This Row],[Glbn Div 1]:[Sth H Pts]])</f>
        <v>0</v>
      </c>
      <c r="Y32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2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28" s="38" t="str">
        <f>IF(AND(tblPointScore[[#This Row],[Div 1 Pts]]&gt;0,tblPointScore[[#This Row],[Div 2 Pts]]&gt;0),"Y","N")</f>
        <v>N</v>
      </c>
      <c r="AB328" s="35" t="str">
        <f>IF(AND(tblPointScore[[#This Row],[Mac Div 1 A]]&gt;0,tblPointScore[[#This Row],[Mac Div 1 B]]&gt;0),"Y","N")</f>
        <v>N</v>
      </c>
      <c r="AC328" s="35" t="str">
        <f>IF(AND(tblPointScore[[#This Row],[Mac Div 2 A]]&gt;0,tblPointScore[[#This Row],[Mac Div 2 B]]&gt;0),"Y","N")</f>
        <v>N</v>
      </c>
      <c r="AD328" s="35" t="str">
        <f>IF(AND(tblPointScore[[#This Row],[Now Div 1 A]]&gt;0,tblPointScore[[#This Row],[Now Div 1 B]]&gt;0),"Y","N")</f>
        <v>N</v>
      </c>
      <c r="AE328" s="35" t="str">
        <f>IF(AND(tblPointScore[[#This Row],[Now Div 2 A]]&gt;0,tblPointScore[[#This Row],[Now Div 2 B]]&gt;0),"Y","N")</f>
        <v>N</v>
      </c>
      <c r="AF32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29" spans="1:32" hidden="1">
      <c r="A329" s="1">
        <f ca="1">CELL("row", A328)-1</f>
        <v>327</v>
      </c>
      <c r="B329" s="43" t="s">
        <v>626</v>
      </c>
      <c r="C329" s="43" t="s">
        <v>683</v>
      </c>
      <c r="D329" s="4" t="str">
        <f>CONCATENATE(tblPointScore[[#This Row],[Name]]," - ",tblPointScore[[#This Row],[Club]])</f>
        <v>Hay David - SHCC</v>
      </c>
      <c r="E329" s="9">
        <f>IF(ISNA(VLOOKUP(tblPointScore[[#This Row],[Name / Club]],tblGlbn_Div1[[Name / Club]:[Points]],5,FALSE)),0,VLOOKUP(tblPointScore[[#This Row],[Name / Club]],tblGlbn_Div1[[Name / Club]:[Points]],5,FALSE))</f>
        <v>0</v>
      </c>
      <c r="F329" s="9">
        <f>IF(ISNA(VLOOKUP(tblPointScore[[#This Row],[Name / Club]],tblGlbn_Div2[[Name / Club]:[Points]],5,FALSE)),0,VLOOKUP(tblPointScore[[#This Row],[Name / Club]],tblGlbn_Div2[[Name / Club]:[Points]],5,FALSE))</f>
        <v>0</v>
      </c>
      <c r="G329" s="9">
        <f>IF(ISNA(VLOOKUP(tblPointScore[[#This Row],[Name / Club]],tblGlbn_Div1[Name / Club],1,FALSE)),IF(ISNA(VLOOKUP(tblPointScore[[#This Row],[Name / Club]],tblGlbn_Div2[Name / Club],1,FALSE)),0,3),3)</f>
        <v>0</v>
      </c>
      <c r="H329" s="9">
        <f>IF(ISNA(VLOOKUP(tblPointScore[[#This Row],[Name / Club]],tblIll_Div1[[Name / Club]:[Points]],5,FALSE)),0,VLOOKUP(tblPointScore[[#This Row],[Name / Club]],tblIll_Div1[[Name / Club]:[Points]],5,FALSE))</f>
        <v>0</v>
      </c>
      <c r="I329" s="9">
        <f>IF(ISNA(VLOOKUP(tblPointScore[[#This Row],[Name / Club]],tblIll_Div2[[Name / Club]:[Points]],5,FALSE)),0,VLOOKUP(tblPointScore[[#This Row],[Name / Club]],tblIll_Div2[[Name / Club]:[Points]],5,FALSE))</f>
        <v>0</v>
      </c>
      <c r="J329" s="9">
        <f>IF(ISNA(VLOOKUP(tblPointScore[[#This Row],[Name / Club]],tblIll_Div1[Name / Club],1,FALSE)),IF(ISNA(VLOOKUP(tblPointScore[[#This Row],[Name / Club]],tblIll_Div2[Name / Club],1,FALSE)),0,3),3)</f>
        <v>0</v>
      </c>
      <c r="K329" s="9">
        <f>IF(ISNA(VLOOKUP(tblPointScore[[#This Row],[Name / Club]],tblMac_Div1A[[Name / Club]:[Points]],5,FALSE)),0,VLOOKUP(tblPointScore[[#This Row],[Name / Club]],tblMac_Div1A[[Name / Club]:[Points]],5,FALSE))</f>
        <v>0</v>
      </c>
      <c r="L329" s="9">
        <f>IF(ISNA(VLOOKUP(tblPointScore[[#This Row],[Name / Club]],tblMac_Div1B[[Name / Club]:[Points]],5,FALSE)),0,VLOOKUP(tblPointScore[[#This Row],[Name / Club]],tblMac_Div1B[[Name / Club]:[Points]],5,FALSE))</f>
        <v>0</v>
      </c>
      <c r="M329" s="9">
        <f>IF(ISNA(VLOOKUP(tblPointScore[[#This Row],[Name / Club]],tblMac_Div2A[[Name / Club]:[Points]],5,FALSE)),0,VLOOKUP(tblPointScore[[#This Row],[Name / Club]],tblMac_Div2A[[Name / Club]:[Points]],5,FALSE))</f>
        <v>0</v>
      </c>
      <c r="N329" s="9">
        <f>IF(ISNA(VLOOKUP(tblPointScore[[#This Row],[Name / Club]],tblMac_Div2B[[Name / Club]:[Points]],5,FALSE)),0,VLOOKUP(tblPointScore[[#This Row],[Name / Club]],tblMac_Div2B[[Name / Club]:[Points]],5,FALSE))</f>
        <v>0</v>
      </c>
      <c r="O329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29" s="9">
        <f>IF(ISNA(VLOOKUP(tblPointScore[[#This Row],[Name / Club]],tblNow_Div1A[[Name / Club]:[Points]],5,FALSE)),0,VLOOKUP(tblPointScore[[#This Row],[Name / Club]],tblNow_Div1A[[Name / Club]:[Points]],5,FALSE))</f>
        <v>0</v>
      </c>
      <c r="Q329" s="9">
        <f>IF(ISNA(VLOOKUP(tblPointScore[[#This Row],[Name / Club]],tblNow_Div1B[[Name / Club]:[Points]],5,FALSE)),0,VLOOKUP(tblPointScore[[#This Row],[Name / Club]],tblNow_Div1B[[Name / Club]:[Points]],5,FALSE))</f>
        <v>0</v>
      </c>
      <c r="R329" s="9">
        <f>IF(ISNA(VLOOKUP(tblPointScore[[#This Row],[Name / Club]],tblNow_Div2A[[Name / Club]:[Points]],5,FALSE)),0,VLOOKUP(tblPointScore[[#This Row],[Name / Club]],tblNow_Div2A[[Name / Club]:[Points]],5,FALSE))</f>
        <v>0</v>
      </c>
      <c r="S329" s="9">
        <f>IF(ISNA(VLOOKUP(tblPointScore[[#This Row],[Name / Club]],tblNow_Div2B[[Name / Club]:[Points]],5,FALSE)),0,VLOOKUP(tblPointScore[[#This Row],[Name / Club]],tblNow_Div2B[[Name / Club]:[Points]],5,FALSE))</f>
        <v>0</v>
      </c>
      <c r="T329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29" s="9">
        <f>IF(ISNA(VLOOKUP(tblPointScore[[#This Row],[Name / Club]],tblSthn_Div1[[Name / Club]:[Points]],5,FALSE)),0,VLOOKUP(tblPointScore[[#This Row],[Name / Club]],tblSthn_Div1[[Name / Club]:[Points]],5,FALSE))</f>
        <v>0</v>
      </c>
      <c r="V329" s="9">
        <f>IF(ISNA(VLOOKUP(tblPointScore[[#This Row],[Name / Club]],tblSthn_Div2[[Name / Club]:[Points]],5,FALSE)),0,VLOOKUP(tblPointScore[[#This Row],[Name / Club]],tblSthn_Div2[[Name / Club]:[Points]],5,FALSE))</f>
        <v>0</v>
      </c>
      <c r="W329" s="9">
        <f>IF(ISNA(VLOOKUP(tblPointScore[[#This Row],[Name / Club]],tblSthn_Div1[Name / Club],1,FALSE)),IF(ISNA(VLOOKUP(tblPointScore[[#This Row],[Name / Club]],tblSthn_Div2[Name / Club],1,FALSE)),0,3),3)</f>
        <v>0</v>
      </c>
      <c r="X329" s="9">
        <f>SUM(tblPointScore[[#This Row],[Glbn Div 1]:[Sth H Pts]])</f>
        <v>0</v>
      </c>
      <c r="Y32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2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29" s="38" t="str">
        <f>IF(AND(tblPointScore[[#This Row],[Div 1 Pts]]&gt;0,tblPointScore[[#This Row],[Div 2 Pts]]&gt;0),"Y","N")</f>
        <v>N</v>
      </c>
      <c r="AB329" s="35" t="str">
        <f>IF(AND(tblPointScore[[#This Row],[Mac Div 1 A]]&gt;0,tblPointScore[[#This Row],[Mac Div 1 B]]&gt;0),"Y","N")</f>
        <v>N</v>
      </c>
      <c r="AC329" s="35" t="str">
        <f>IF(AND(tblPointScore[[#This Row],[Mac Div 2 A]]&gt;0,tblPointScore[[#This Row],[Mac Div 2 B]]&gt;0),"Y","N")</f>
        <v>N</v>
      </c>
      <c r="AD329" s="35" t="str">
        <f>IF(AND(tblPointScore[[#This Row],[Now Div 1 A]]&gt;0,tblPointScore[[#This Row],[Now Div 1 B]]&gt;0),"Y","N")</f>
        <v>N</v>
      </c>
      <c r="AE329" s="35" t="str">
        <f>IF(AND(tblPointScore[[#This Row],[Now Div 2 A]]&gt;0,tblPointScore[[#This Row],[Now Div 2 B]]&gt;0),"Y","N")</f>
        <v>N</v>
      </c>
      <c r="AF32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30" spans="1:32" hidden="1">
      <c r="A330" s="1">
        <f ca="1">CELL("row", A329)-1</f>
        <v>328</v>
      </c>
      <c r="B330" s="7" t="s">
        <v>460</v>
      </c>
      <c r="C330" s="7" t="s">
        <v>685</v>
      </c>
      <c r="D330" s="4" t="str">
        <f>CONCATENATE(tblPointScore[[#This Row],[Name]]," - ",tblPointScore[[#This Row],[Club]])</f>
        <v>Heffernan Brad - ICC</v>
      </c>
      <c r="E330" s="1">
        <f>IF(ISNA(VLOOKUP(tblPointScore[[#This Row],[Name / Club]],tblGlbn_Div1[[Name / Club]:[Points]],5,FALSE)),0,VLOOKUP(tblPointScore[[#This Row],[Name / Club]],tblGlbn_Div1[[Name / Club]:[Points]],5,FALSE))</f>
        <v>0</v>
      </c>
      <c r="F330" s="9">
        <f>IF(ISNA(VLOOKUP(tblPointScore[[#This Row],[Name / Club]],tblGlbn_Div2[[Name / Club]:[Points]],5,FALSE)),0,VLOOKUP(tblPointScore[[#This Row],[Name / Club]],tblGlbn_Div2[[Name / Club]:[Points]],5,FALSE))</f>
        <v>0</v>
      </c>
      <c r="G330" s="9">
        <f>IF(ISNA(VLOOKUP(tblPointScore[[#This Row],[Name / Club]],tblGlbn_Div1[Name / Club],1,FALSE)),IF(ISNA(VLOOKUP(tblPointScore[[#This Row],[Name / Club]],tblGlbn_Div2[Name / Club],1,FALSE)),0,3),3)</f>
        <v>0</v>
      </c>
      <c r="H330" s="1">
        <f>IF(ISNA(VLOOKUP(tblPointScore[[#This Row],[Name / Club]],tblIll_Div1[[Name / Club]:[Points]],5,FALSE)),0,VLOOKUP(tblPointScore[[#This Row],[Name / Club]],tblIll_Div1[[Name / Club]:[Points]],5,FALSE))</f>
        <v>0</v>
      </c>
      <c r="I330" s="1">
        <f>IF(ISNA(VLOOKUP(tblPointScore[[#This Row],[Name / Club]],tblIll_Div2[[Name / Club]:[Points]],5,FALSE)),0,VLOOKUP(tblPointScore[[#This Row],[Name / Club]],tblIll_Div2[[Name / Club]:[Points]],5,FALSE))</f>
        <v>0</v>
      </c>
      <c r="J330" s="1">
        <f>IF(ISNA(VLOOKUP(tblPointScore[[#This Row],[Name / Club]],tblIll_Div1[Name / Club],1,FALSE)),IF(ISNA(VLOOKUP(tblPointScore[[#This Row],[Name / Club]],tblIll_Div2[Name / Club],1,FALSE)),0,3),3)</f>
        <v>0</v>
      </c>
      <c r="K330" s="1">
        <f>IF(ISNA(VLOOKUP(tblPointScore[[#This Row],[Name / Club]],tblMac_Div1A[[Name / Club]:[Points]],5,FALSE)),0,VLOOKUP(tblPointScore[[#This Row],[Name / Club]],tblMac_Div1A[[Name / Club]:[Points]],5,FALSE))</f>
        <v>0</v>
      </c>
      <c r="L330" s="1">
        <f>IF(ISNA(VLOOKUP(tblPointScore[[#This Row],[Name / Club]],tblMac_Div1B[[Name / Club]:[Points]],5,FALSE)),0,VLOOKUP(tblPointScore[[#This Row],[Name / Club]],tblMac_Div1B[[Name / Club]:[Points]],5,FALSE))</f>
        <v>0</v>
      </c>
      <c r="M330" s="1">
        <f>IF(ISNA(VLOOKUP(tblPointScore[[#This Row],[Name / Club]],tblMac_Div2A[[Name / Club]:[Points]],5,FALSE)),0,VLOOKUP(tblPointScore[[#This Row],[Name / Club]],tblMac_Div2A[[Name / Club]:[Points]],5,FALSE))</f>
        <v>0</v>
      </c>
      <c r="N330" s="1">
        <f>IF(ISNA(VLOOKUP(tblPointScore[[#This Row],[Name / Club]],tblMac_Div2B[[Name / Club]:[Points]],5,FALSE)),0,VLOOKUP(tblPointScore[[#This Row],[Name / Club]],tblMac_Div2B[[Name / Club]:[Points]],5,FALSE))</f>
        <v>0</v>
      </c>
      <c r="O33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30" s="1">
        <f>IF(ISNA(VLOOKUP(tblPointScore[[#This Row],[Name / Club]],tblNow_Div1A[[Name / Club]:[Points]],5,FALSE)),0,VLOOKUP(tblPointScore[[#This Row],[Name / Club]],tblNow_Div1A[[Name / Club]:[Points]],5,FALSE))</f>
        <v>0</v>
      </c>
      <c r="Q330" s="1">
        <f>IF(ISNA(VLOOKUP(tblPointScore[[#This Row],[Name / Club]],tblNow_Div1B[[Name / Club]:[Points]],5,FALSE)),0,VLOOKUP(tblPointScore[[#This Row],[Name / Club]],tblNow_Div1B[[Name / Club]:[Points]],5,FALSE))</f>
        <v>0</v>
      </c>
      <c r="R330" s="1">
        <f>IF(ISNA(VLOOKUP(tblPointScore[[#This Row],[Name / Club]],tblNow_Div2A[[Name / Club]:[Points]],5,FALSE)),0,VLOOKUP(tblPointScore[[#This Row],[Name / Club]],tblNow_Div2A[[Name / Club]:[Points]],5,FALSE))</f>
        <v>0</v>
      </c>
      <c r="S330" s="1">
        <f>IF(ISNA(VLOOKUP(tblPointScore[[#This Row],[Name / Club]],tblNow_Div2B[[Name / Club]:[Points]],5,FALSE)),0,VLOOKUP(tblPointScore[[#This Row],[Name / Club]],tblNow_Div2B[[Name / Club]:[Points]],5,FALSE))</f>
        <v>0</v>
      </c>
      <c r="T33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30" s="1">
        <f>IF(ISNA(VLOOKUP(tblPointScore[[#This Row],[Name / Club]],tblSthn_Div1[[Name / Club]:[Points]],5,FALSE)),0,VLOOKUP(tblPointScore[[#This Row],[Name / Club]],tblSthn_Div1[[Name / Club]:[Points]],5,FALSE))</f>
        <v>0</v>
      </c>
      <c r="V330" s="1">
        <f>IF(ISNA(VLOOKUP(tblPointScore[[#This Row],[Name / Club]],tblSthn_Div2[[Name / Club]:[Points]],5,FALSE)),0,VLOOKUP(tblPointScore[[#This Row],[Name / Club]],tblSthn_Div2[[Name / Club]:[Points]],5,FALSE))</f>
        <v>0</v>
      </c>
      <c r="W330" s="1">
        <f>IF(ISNA(VLOOKUP(tblPointScore[[#This Row],[Name / Club]],tblSthn_Div1[Name / Club],1,FALSE)),IF(ISNA(VLOOKUP(tblPointScore[[#This Row],[Name / Club]],tblSthn_Div2[Name / Club],1,FALSE)),0,3),3)</f>
        <v>0</v>
      </c>
      <c r="X330" s="9">
        <f>SUM(tblPointScore[[#This Row],[Glbn Div 1]:[Sth H Pts]])</f>
        <v>0</v>
      </c>
      <c r="Y33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3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30" s="38" t="str">
        <f>IF(AND(tblPointScore[[#This Row],[Div 1 Pts]]&gt;0,tblPointScore[[#This Row],[Div 2 Pts]]&gt;0),"Y","N")</f>
        <v>N</v>
      </c>
      <c r="AB330" s="35" t="str">
        <f>IF(AND(tblPointScore[[#This Row],[Mac Div 1 A]]&gt;0,tblPointScore[[#This Row],[Mac Div 1 B]]&gt;0),"Y","N")</f>
        <v>N</v>
      </c>
      <c r="AC330" s="35" t="str">
        <f>IF(AND(tblPointScore[[#This Row],[Mac Div 2 A]]&gt;0,tblPointScore[[#This Row],[Mac Div 2 B]]&gt;0),"Y","N")</f>
        <v>N</v>
      </c>
      <c r="AD330" s="35" t="str">
        <f>IF(AND(tblPointScore[[#This Row],[Now Div 1 A]]&gt;0,tblPointScore[[#This Row],[Now Div 1 B]]&gt;0),"Y","N")</f>
        <v>N</v>
      </c>
      <c r="AE330" s="35" t="str">
        <f>IF(AND(tblPointScore[[#This Row],[Now Div 2 A]]&gt;0,tblPointScore[[#This Row],[Now Div 2 B]]&gt;0),"Y","N")</f>
        <v>N</v>
      </c>
      <c r="AF33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31" spans="1:32" hidden="1">
      <c r="A331" s="20">
        <f ca="1">CELL("row", A330)-1</f>
        <v>329</v>
      </c>
      <c r="B331" s="43" t="s">
        <v>596</v>
      </c>
      <c r="C331" s="43" t="s">
        <v>685</v>
      </c>
      <c r="D331" s="22" t="str">
        <f>CONCATENATE(tblPointScore[[#This Row],[Name]]," - ",tblPointScore[[#This Row],[Club]])</f>
        <v>Heffernan Chloe - ICC</v>
      </c>
      <c r="E331" s="23">
        <f>IF(ISNA(VLOOKUP(tblPointScore[[#This Row],[Name / Club]],tblGlbn_Div1[[Name / Club]:[Points]],5,FALSE)),0,VLOOKUP(tblPointScore[[#This Row],[Name / Club]],tblGlbn_Div1[[Name / Club]:[Points]],5,FALSE))</f>
        <v>0</v>
      </c>
      <c r="F331" s="23">
        <f>IF(ISNA(VLOOKUP(tblPointScore[[#This Row],[Name / Club]],tblGlbn_Div2[[Name / Club]:[Points]],5,FALSE)),0,VLOOKUP(tblPointScore[[#This Row],[Name / Club]],tblGlbn_Div2[[Name / Club]:[Points]],5,FALSE))</f>
        <v>0</v>
      </c>
      <c r="G331" s="23">
        <f>IF(ISNA(VLOOKUP(tblPointScore[[#This Row],[Name / Club]],tblGlbn_Div1[Name / Club],1,FALSE)),IF(ISNA(VLOOKUP(tblPointScore[[#This Row],[Name / Club]],tblGlbn_Div2[Name / Club],1,FALSE)),0,3),3)</f>
        <v>0</v>
      </c>
      <c r="H331" s="23">
        <f>IF(ISNA(VLOOKUP(tblPointScore[[#This Row],[Name / Club]],tblIll_Div1[[Name / Club]:[Points]],5,FALSE)),0,VLOOKUP(tblPointScore[[#This Row],[Name / Club]],tblIll_Div1[[Name / Club]:[Points]],5,FALSE))</f>
        <v>0</v>
      </c>
      <c r="I331" s="23">
        <f>IF(ISNA(VLOOKUP(tblPointScore[[#This Row],[Name / Club]],tblIll_Div2[[Name / Club]:[Points]],5,FALSE)),0,VLOOKUP(tblPointScore[[#This Row],[Name / Club]],tblIll_Div2[[Name / Club]:[Points]],5,FALSE))</f>
        <v>0</v>
      </c>
      <c r="J331" s="23">
        <f>IF(ISNA(VLOOKUP(tblPointScore[[#This Row],[Name / Club]],tblIll_Div1[Name / Club],1,FALSE)),IF(ISNA(VLOOKUP(tblPointScore[[#This Row],[Name / Club]],tblIll_Div2[Name / Club],1,FALSE)),0,3),3)</f>
        <v>0</v>
      </c>
      <c r="K331" s="23">
        <f>IF(ISNA(VLOOKUP(tblPointScore[[#This Row],[Name / Club]],tblMac_Div1A[[Name / Club]:[Points]],5,FALSE)),0,VLOOKUP(tblPointScore[[#This Row],[Name / Club]],tblMac_Div1A[[Name / Club]:[Points]],5,FALSE))</f>
        <v>0</v>
      </c>
      <c r="L331" s="23">
        <f>IF(ISNA(VLOOKUP(tblPointScore[[#This Row],[Name / Club]],tblMac_Div1B[[Name / Club]:[Points]],5,FALSE)),0,VLOOKUP(tblPointScore[[#This Row],[Name / Club]],tblMac_Div1B[[Name / Club]:[Points]],5,FALSE))</f>
        <v>0</v>
      </c>
      <c r="M331" s="23">
        <f>IF(ISNA(VLOOKUP(tblPointScore[[#This Row],[Name / Club]],tblMac_Div2A[[Name / Club]:[Points]],5,FALSE)),0,VLOOKUP(tblPointScore[[#This Row],[Name / Club]],tblMac_Div2A[[Name / Club]:[Points]],5,FALSE))</f>
        <v>0</v>
      </c>
      <c r="N331" s="23">
        <f>IF(ISNA(VLOOKUP(tblPointScore[[#This Row],[Name / Club]],tblMac_Div2B[[Name / Club]:[Points]],5,FALSE)),0,VLOOKUP(tblPointScore[[#This Row],[Name / Club]],tblMac_Div2B[[Name / Club]:[Points]],5,FALSE))</f>
        <v>0</v>
      </c>
      <c r="O331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31" s="23">
        <f>IF(ISNA(VLOOKUP(tblPointScore[[#This Row],[Name / Club]],tblNow_Div1A[[Name / Club]:[Points]],5,FALSE)),0,VLOOKUP(tblPointScore[[#This Row],[Name / Club]],tblNow_Div1A[[Name / Club]:[Points]],5,FALSE))</f>
        <v>0</v>
      </c>
      <c r="Q331" s="23">
        <f>IF(ISNA(VLOOKUP(tblPointScore[[#This Row],[Name / Club]],tblNow_Div1B[[Name / Club]:[Points]],5,FALSE)),0,VLOOKUP(tblPointScore[[#This Row],[Name / Club]],tblNow_Div1B[[Name / Club]:[Points]],5,FALSE))</f>
        <v>0</v>
      </c>
      <c r="R331" s="23">
        <f>IF(ISNA(VLOOKUP(tblPointScore[[#This Row],[Name / Club]],tblNow_Div2A[[Name / Club]:[Points]],5,FALSE)),0,VLOOKUP(tblPointScore[[#This Row],[Name / Club]],tblNow_Div2A[[Name / Club]:[Points]],5,FALSE))</f>
        <v>0</v>
      </c>
      <c r="S331" s="23">
        <f>IF(ISNA(VLOOKUP(tblPointScore[[#This Row],[Name / Club]],tblNow_Div2B[[Name / Club]:[Points]],5,FALSE)),0,VLOOKUP(tblPointScore[[#This Row],[Name / Club]],tblNow_Div2B[[Name / Club]:[Points]],5,FALSE))</f>
        <v>0</v>
      </c>
      <c r="T331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31" s="23">
        <f>IF(ISNA(VLOOKUP(tblPointScore[[#This Row],[Name / Club]],tblSthn_Div1[[Name / Club]:[Points]],5,FALSE)),0,VLOOKUP(tblPointScore[[#This Row],[Name / Club]],tblSthn_Div1[[Name / Club]:[Points]],5,FALSE))</f>
        <v>0</v>
      </c>
      <c r="V331" s="23">
        <f>IF(ISNA(VLOOKUP(tblPointScore[[#This Row],[Name / Club]],tblSthn_Div2[[Name / Club]:[Points]],5,FALSE)),0,VLOOKUP(tblPointScore[[#This Row],[Name / Club]],tblSthn_Div2[[Name / Club]:[Points]],5,FALSE))</f>
        <v>0</v>
      </c>
      <c r="W331" s="23">
        <f>IF(ISNA(VLOOKUP(tblPointScore[[#This Row],[Name / Club]],tblSthn_Div1[Name / Club],1,FALSE)),IF(ISNA(VLOOKUP(tblPointScore[[#This Row],[Name / Club]],tblSthn_Div2[Name / Club],1,FALSE)),0,3),3)</f>
        <v>0</v>
      </c>
      <c r="X331" s="23">
        <f>SUM(tblPointScore[[#This Row],[Glbn Div 1]:[Sth H Pts]])</f>
        <v>0</v>
      </c>
      <c r="Y331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31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31" s="44" t="str">
        <f>IF(AND(tblPointScore[[#This Row],[Div 1 Pts]]&gt;0,tblPointScore[[#This Row],[Div 2 Pts]]&gt;0),"Y","N")</f>
        <v>N</v>
      </c>
      <c r="AB331" s="45" t="str">
        <f>IF(AND(tblPointScore[[#This Row],[Mac Div 1 A]]&gt;0,tblPointScore[[#This Row],[Mac Div 1 B]]&gt;0),"Y","N")</f>
        <v>N</v>
      </c>
      <c r="AC331" s="45" t="str">
        <f>IF(AND(tblPointScore[[#This Row],[Mac Div 2 A]]&gt;0,tblPointScore[[#This Row],[Mac Div 2 B]]&gt;0),"Y","N")</f>
        <v>N</v>
      </c>
      <c r="AD331" s="45" t="str">
        <f>IF(AND(tblPointScore[[#This Row],[Now Div 1 A]]&gt;0,tblPointScore[[#This Row],[Now Div 1 B]]&gt;0),"Y","N")</f>
        <v>N</v>
      </c>
      <c r="AE331" s="45" t="str">
        <f>IF(AND(tblPointScore[[#This Row],[Now Div 2 A]]&gt;0,tblPointScore[[#This Row],[Now Div 2 B]]&gt;0),"Y","N")</f>
        <v>N</v>
      </c>
      <c r="AF331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32" spans="1:32" hidden="1">
      <c r="A332" s="1">
        <f ca="1">CELL("row", A331)-1</f>
        <v>330</v>
      </c>
      <c r="B332" s="7" t="s">
        <v>195</v>
      </c>
      <c r="C332" s="7" t="s">
        <v>685</v>
      </c>
      <c r="D332" s="4" t="str">
        <f>CONCATENATE(tblPointScore[[#This Row],[Name]]," - ",tblPointScore[[#This Row],[Club]])</f>
        <v>Heffernan Keiran - ICC</v>
      </c>
      <c r="E332" s="1">
        <f>IF(ISNA(VLOOKUP(tblPointScore[[#This Row],[Name / Club]],tblGlbn_Div1[[Name / Club]:[Points]],5,FALSE)),0,VLOOKUP(tblPointScore[[#This Row],[Name / Club]],tblGlbn_Div1[[Name / Club]:[Points]],5,FALSE))</f>
        <v>0</v>
      </c>
      <c r="F332" s="1">
        <f>IF(ISNA(VLOOKUP(tblPointScore[[#This Row],[Name / Club]],tblGlbn_Div2[[Name / Club]:[Points]],5,FALSE)),0,VLOOKUP(tblPointScore[[#This Row],[Name / Club]],tblGlbn_Div2[[Name / Club]:[Points]],5,FALSE))</f>
        <v>0</v>
      </c>
      <c r="G332" s="1">
        <f>IF(ISNA(VLOOKUP(tblPointScore[[#This Row],[Name / Club]],tblGlbn_Div1[Name / Club],1,FALSE)),IF(ISNA(VLOOKUP(tblPointScore[[#This Row],[Name / Club]],tblGlbn_Div2[Name / Club],1,FALSE)),0,3),3)</f>
        <v>0</v>
      </c>
      <c r="H332" s="1">
        <f>IF(ISNA(VLOOKUP(tblPointScore[[#This Row],[Name / Club]],tblIll_Div1[[Name / Club]:[Points]],5,FALSE)),0,VLOOKUP(tblPointScore[[#This Row],[Name / Club]],tblIll_Div1[[Name / Club]:[Points]],5,FALSE))</f>
        <v>0</v>
      </c>
      <c r="I332" s="1">
        <f>IF(ISNA(VLOOKUP(tblPointScore[[#This Row],[Name / Club]],tblIll_Div2[[Name / Club]:[Points]],5,FALSE)),0,VLOOKUP(tblPointScore[[#This Row],[Name / Club]],tblIll_Div2[[Name / Club]:[Points]],5,FALSE))</f>
        <v>0</v>
      </c>
      <c r="J332" s="1">
        <f>IF(ISNA(VLOOKUP(tblPointScore[[#This Row],[Name / Club]],tblIll_Div1[Name / Club],1,FALSE)),IF(ISNA(VLOOKUP(tblPointScore[[#This Row],[Name / Club]],tblIll_Div2[Name / Club],1,FALSE)),0,3),3)</f>
        <v>0</v>
      </c>
      <c r="K332" s="1">
        <f>IF(ISNA(VLOOKUP(tblPointScore[[#This Row],[Name / Club]],tblMac_Div1A[[Name / Club]:[Points]],5,FALSE)),0,VLOOKUP(tblPointScore[[#This Row],[Name / Club]],tblMac_Div1A[[Name / Club]:[Points]],5,FALSE))</f>
        <v>0</v>
      </c>
      <c r="L332" s="1">
        <f>IF(ISNA(VLOOKUP(tblPointScore[[#This Row],[Name / Club]],tblMac_Div1B[[Name / Club]:[Points]],5,FALSE)),0,VLOOKUP(tblPointScore[[#This Row],[Name / Club]],tblMac_Div1B[[Name / Club]:[Points]],5,FALSE))</f>
        <v>0</v>
      </c>
      <c r="M332" s="1">
        <f>IF(ISNA(VLOOKUP(tblPointScore[[#This Row],[Name / Club]],tblMac_Div2A[[Name / Club]:[Points]],5,FALSE)),0,VLOOKUP(tblPointScore[[#This Row],[Name / Club]],tblMac_Div2A[[Name / Club]:[Points]],5,FALSE))</f>
        <v>0</v>
      </c>
      <c r="N332" s="1">
        <f>IF(ISNA(VLOOKUP(tblPointScore[[#This Row],[Name / Club]],tblMac_Div2B[[Name / Club]:[Points]],5,FALSE)),0,VLOOKUP(tblPointScore[[#This Row],[Name / Club]],tblMac_Div2B[[Name / Club]:[Points]],5,FALSE))</f>
        <v>0</v>
      </c>
      <c r="O33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32" s="1">
        <f>IF(ISNA(VLOOKUP(tblPointScore[[#This Row],[Name / Club]],tblNow_Div1A[[Name / Club]:[Points]],5,FALSE)),0,VLOOKUP(tblPointScore[[#This Row],[Name / Club]],tblNow_Div1A[[Name / Club]:[Points]],5,FALSE))</f>
        <v>0</v>
      </c>
      <c r="Q332" s="1">
        <f>IF(ISNA(VLOOKUP(tblPointScore[[#This Row],[Name / Club]],tblNow_Div1B[[Name / Club]:[Points]],5,FALSE)),0,VLOOKUP(tblPointScore[[#This Row],[Name / Club]],tblNow_Div1B[[Name / Club]:[Points]],5,FALSE))</f>
        <v>0</v>
      </c>
      <c r="R332" s="1">
        <f>IF(ISNA(VLOOKUP(tblPointScore[[#This Row],[Name / Club]],tblNow_Div2A[[Name / Club]:[Points]],5,FALSE)),0,VLOOKUP(tblPointScore[[#This Row],[Name / Club]],tblNow_Div2A[[Name / Club]:[Points]],5,FALSE))</f>
        <v>0</v>
      </c>
      <c r="S332" s="1">
        <f>IF(ISNA(VLOOKUP(tblPointScore[[#This Row],[Name / Club]],tblNow_Div2B[[Name / Club]:[Points]],5,FALSE)),0,VLOOKUP(tblPointScore[[#This Row],[Name / Club]],tblNow_Div2B[[Name / Club]:[Points]],5,FALSE))</f>
        <v>0</v>
      </c>
      <c r="T33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32" s="1">
        <f>IF(ISNA(VLOOKUP(tblPointScore[[#This Row],[Name / Club]],tblSthn_Div1[[Name / Club]:[Points]],5,FALSE)),0,VLOOKUP(tblPointScore[[#This Row],[Name / Club]],tblSthn_Div1[[Name / Club]:[Points]],5,FALSE))</f>
        <v>0</v>
      </c>
      <c r="V332" s="1">
        <f>IF(ISNA(VLOOKUP(tblPointScore[[#This Row],[Name / Club]],tblSthn_Div2[[Name / Club]:[Points]],5,FALSE)),0,VLOOKUP(tblPointScore[[#This Row],[Name / Club]],tblSthn_Div2[[Name / Club]:[Points]],5,FALSE))</f>
        <v>0</v>
      </c>
      <c r="W332" s="1">
        <f>IF(ISNA(VLOOKUP(tblPointScore[[#This Row],[Name / Club]],tblSthn_Div1[Name / Club],1,FALSE)),IF(ISNA(VLOOKUP(tblPointScore[[#This Row],[Name / Club]],tblSthn_Div2[Name / Club],1,FALSE)),0,3),3)</f>
        <v>0</v>
      </c>
      <c r="X332" s="1">
        <f>SUM(tblPointScore[[#This Row],[Glbn Div 1]:[Sth H Pts]])</f>
        <v>0</v>
      </c>
      <c r="Y33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3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32" s="38" t="str">
        <f>IF(AND(tblPointScore[[#This Row],[Div 1 Pts]]&gt;0,tblPointScore[[#This Row],[Div 2 Pts]]&gt;0),"Y","N")</f>
        <v>N</v>
      </c>
      <c r="AB332" s="35" t="str">
        <f>IF(AND(tblPointScore[[#This Row],[Mac Div 1 A]]&gt;0,tblPointScore[[#This Row],[Mac Div 1 B]]&gt;0),"Y","N")</f>
        <v>N</v>
      </c>
      <c r="AC332" s="35" t="str">
        <f>IF(AND(tblPointScore[[#This Row],[Mac Div 2 A]]&gt;0,tblPointScore[[#This Row],[Mac Div 2 B]]&gt;0),"Y","N")</f>
        <v>N</v>
      </c>
      <c r="AD332" s="35" t="str">
        <f>IF(AND(tblPointScore[[#This Row],[Now Div 1 A]]&gt;0,tblPointScore[[#This Row],[Now Div 1 B]]&gt;0),"Y","N")</f>
        <v>N</v>
      </c>
      <c r="AE332" s="35" t="str">
        <f>IF(AND(tblPointScore[[#This Row],[Now Div 2 A]]&gt;0,tblPointScore[[#This Row],[Now Div 2 B]]&gt;0),"Y","N")</f>
        <v>N</v>
      </c>
      <c r="AF33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33" spans="1:32" hidden="1">
      <c r="A333" s="1">
        <f ca="1">CELL("row", A332)-1</f>
        <v>331</v>
      </c>
      <c r="B333" s="7" t="s">
        <v>68</v>
      </c>
      <c r="C333" s="7" t="s">
        <v>687</v>
      </c>
      <c r="D333" s="4" t="str">
        <f>CONCATENATE(tblPointScore[[#This Row],[Name]]," - ",tblPointScore[[#This Row],[Club]])</f>
        <v>Henley Michael - JCC</v>
      </c>
      <c r="E333" s="1">
        <f>IF(ISNA(VLOOKUP(tblPointScore[[#This Row],[Name / Club]],tblGlbn_Div1[[Name / Club]:[Points]],5,FALSE)),0,VLOOKUP(tblPointScore[[#This Row],[Name / Club]],tblGlbn_Div1[[Name / Club]:[Points]],5,FALSE))</f>
        <v>0</v>
      </c>
      <c r="F333" s="1">
        <f>IF(ISNA(VLOOKUP(tblPointScore[[#This Row],[Name / Club]],tblGlbn_Div2[[Name / Club]:[Points]],5,FALSE)),0,VLOOKUP(tblPointScore[[#This Row],[Name / Club]],tblGlbn_Div2[[Name / Club]:[Points]],5,FALSE))</f>
        <v>0</v>
      </c>
      <c r="G333" s="1">
        <f>IF(ISNA(VLOOKUP(tblPointScore[[#This Row],[Name / Club]],tblGlbn_Div1[Name / Club],1,FALSE)),IF(ISNA(VLOOKUP(tblPointScore[[#This Row],[Name / Club]],tblGlbn_Div2[Name / Club],1,FALSE)),0,3),3)</f>
        <v>0</v>
      </c>
      <c r="H333" s="1">
        <f>IF(ISNA(VLOOKUP(tblPointScore[[#This Row],[Name / Club]],tblIll_Div1[[Name / Club]:[Points]],5,FALSE)),0,VLOOKUP(tblPointScore[[#This Row],[Name / Club]],tblIll_Div1[[Name / Club]:[Points]],5,FALSE))</f>
        <v>0</v>
      </c>
      <c r="I333" s="1">
        <f>IF(ISNA(VLOOKUP(tblPointScore[[#This Row],[Name / Club]],tblIll_Div2[[Name / Club]:[Points]],5,FALSE)),0,VLOOKUP(tblPointScore[[#This Row],[Name / Club]],tblIll_Div2[[Name / Club]:[Points]],5,FALSE))</f>
        <v>0</v>
      </c>
      <c r="J333" s="1">
        <f>IF(ISNA(VLOOKUP(tblPointScore[[#This Row],[Name / Club]],tblIll_Div1[Name / Club],1,FALSE)),IF(ISNA(VLOOKUP(tblPointScore[[#This Row],[Name / Club]],tblIll_Div2[Name / Club],1,FALSE)),0,3),3)</f>
        <v>0</v>
      </c>
      <c r="K333" s="1">
        <f>IF(ISNA(VLOOKUP(tblPointScore[[#This Row],[Name / Club]],tblMac_Div1A[[Name / Club]:[Points]],5,FALSE)),0,VLOOKUP(tblPointScore[[#This Row],[Name / Club]],tblMac_Div1A[[Name / Club]:[Points]],5,FALSE))</f>
        <v>0</v>
      </c>
      <c r="L333" s="1">
        <f>IF(ISNA(VLOOKUP(tblPointScore[[#This Row],[Name / Club]],tblMac_Div1B[[Name / Club]:[Points]],5,FALSE)),0,VLOOKUP(tblPointScore[[#This Row],[Name / Club]],tblMac_Div1B[[Name / Club]:[Points]],5,FALSE))</f>
        <v>0</v>
      </c>
      <c r="M333" s="1">
        <f>IF(ISNA(VLOOKUP(tblPointScore[[#This Row],[Name / Club]],tblMac_Div2A[[Name / Club]:[Points]],5,FALSE)),0,VLOOKUP(tblPointScore[[#This Row],[Name / Club]],tblMac_Div2A[[Name / Club]:[Points]],5,FALSE))</f>
        <v>0</v>
      </c>
      <c r="N333" s="1">
        <f>IF(ISNA(VLOOKUP(tblPointScore[[#This Row],[Name / Club]],tblMac_Div2B[[Name / Club]:[Points]],5,FALSE)),0,VLOOKUP(tblPointScore[[#This Row],[Name / Club]],tblMac_Div2B[[Name / Club]:[Points]],5,FALSE))</f>
        <v>0</v>
      </c>
      <c r="O33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33" s="1">
        <f>IF(ISNA(VLOOKUP(tblPointScore[[#This Row],[Name / Club]],tblNow_Div1A[[Name / Club]:[Points]],5,FALSE)),0,VLOOKUP(tblPointScore[[#This Row],[Name / Club]],tblNow_Div1A[[Name / Club]:[Points]],5,FALSE))</f>
        <v>0</v>
      </c>
      <c r="Q333" s="1">
        <f>IF(ISNA(VLOOKUP(tblPointScore[[#This Row],[Name / Club]],tblNow_Div1B[[Name / Club]:[Points]],5,FALSE)),0,VLOOKUP(tblPointScore[[#This Row],[Name / Club]],tblNow_Div1B[[Name / Club]:[Points]],5,FALSE))</f>
        <v>0</v>
      </c>
      <c r="R333" s="1">
        <f>IF(ISNA(VLOOKUP(tblPointScore[[#This Row],[Name / Club]],tblNow_Div2A[[Name / Club]:[Points]],5,FALSE)),0,VLOOKUP(tblPointScore[[#This Row],[Name / Club]],tblNow_Div2A[[Name / Club]:[Points]],5,FALSE))</f>
        <v>0</v>
      </c>
      <c r="S333" s="1">
        <f>IF(ISNA(VLOOKUP(tblPointScore[[#This Row],[Name / Club]],tblNow_Div2B[[Name / Club]:[Points]],5,FALSE)),0,VLOOKUP(tblPointScore[[#This Row],[Name / Club]],tblNow_Div2B[[Name / Club]:[Points]],5,FALSE))</f>
        <v>0</v>
      </c>
      <c r="T33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33" s="1">
        <f>IF(ISNA(VLOOKUP(tblPointScore[[#This Row],[Name / Club]],tblSthn_Div1[[Name / Club]:[Points]],5,FALSE)),0,VLOOKUP(tblPointScore[[#This Row],[Name / Club]],tblSthn_Div1[[Name / Club]:[Points]],5,FALSE))</f>
        <v>0</v>
      </c>
      <c r="V333" s="1">
        <f>IF(ISNA(VLOOKUP(tblPointScore[[#This Row],[Name / Club]],tblSthn_Div2[[Name / Club]:[Points]],5,FALSE)),0,VLOOKUP(tblPointScore[[#This Row],[Name / Club]],tblSthn_Div2[[Name / Club]:[Points]],5,FALSE))</f>
        <v>0</v>
      </c>
      <c r="W333" s="1">
        <f>IF(ISNA(VLOOKUP(tblPointScore[[#This Row],[Name / Club]],tblSthn_Div1[Name / Club],1,FALSE)),IF(ISNA(VLOOKUP(tblPointScore[[#This Row],[Name / Club]],tblSthn_Div2[Name / Club],1,FALSE)),0,3),3)</f>
        <v>0</v>
      </c>
      <c r="X333" s="1">
        <f>SUM(tblPointScore[[#This Row],[Glbn Div 1]:[Sth H Pts]])</f>
        <v>0</v>
      </c>
      <c r="Y33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3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33" s="38" t="str">
        <f>IF(AND(tblPointScore[[#This Row],[Div 1 Pts]]&gt;0,tblPointScore[[#This Row],[Div 2 Pts]]&gt;0),"Y","N")</f>
        <v>N</v>
      </c>
      <c r="AB333" s="35" t="str">
        <f>IF(AND(tblPointScore[[#This Row],[Mac Div 1 A]]&gt;0,tblPointScore[[#This Row],[Mac Div 1 B]]&gt;0),"Y","N")</f>
        <v>N</v>
      </c>
      <c r="AC333" s="35" t="str">
        <f>IF(AND(tblPointScore[[#This Row],[Mac Div 2 A]]&gt;0,tblPointScore[[#This Row],[Mac Div 2 B]]&gt;0),"Y","N")</f>
        <v>N</v>
      </c>
      <c r="AD333" s="35" t="str">
        <f>IF(AND(tblPointScore[[#This Row],[Now Div 1 A]]&gt;0,tblPointScore[[#This Row],[Now Div 1 B]]&gt;0),"Y","N")</f>
        <v>N</v>
      </c>
      <c r="AE333" s="35" t="str">
        <f>IF(AND(tblPointScore[[#This Row],[Now Div 2 A]]&gt;0,tblPointScore[[#This Row],[Now Div 2 B]]&gt;0),"Y","N")</f>
        <v>N</v>
      </c>
      <c r="AF33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34" spans="1:32" hidden="1">
      <c r="A334" s="1">
        <f ca="1">CELL("row", A333)-1</f>
        <v>332</v>
      </c>
      <c r="B334" s="7" t="s">
        <v>461</v>
      </c>
      <c r="C334" s="7" t="s">
        <v>685</v>
      </c>
      <c r="D334" s="4" t="str">
        <f>CONCATENATE(tblPointScore[[#This Row],[Name]]," - ",tblPointScore[[#This Row],[Club]])</f>
        <v>Hennessy Matt - ICC</v>
      </c>
      <c r="E334" s="1">
        <f>IF(ISNA(VLOOKUP(tblPointScore[[#This Row],[Name / Club]],tblGlbn_Div1[[Name / Club]:[Points]],5,FALSE)),0,VLOOKUP(tblPointScore[[#This Row],[Name / Club]],tblGlbn_Div1[[Name / Club]:[Points]],5,FALSE))</f>
        <v>0</v>
      </c>
      <c r="F334" s="9">
        <f>IF(ISNA(VLOOKUP(tblPointScore[[#This Row],[Name / Club]],tblGlbn_Div2[[Name / Club]:[Points]],5,FALSE)),0,VLOOKUP(tblPointScore[[#This Row],[Name / Club]],tblGlbn_Div2[[Name / Club]:[Points]],5,FALSE))</f>
        <v>0</v>
      </c>
      <c r="G334" s="9">
        <f>IF(ISNA(VLOOKUP(tblPointScore[[#This Row],[Name / Club]],tblGlbn_Div1[Name / Club],1,FALSE)),IF(ISNA(VLOOKUP(tblPointScore[[#This Row],[Name / Club]],tblGlbn_Div2[Name / Club],1,FALSE)),0,3),3)</f>
        <v>0</v>
      </c>
      <c r="H334" s="1">
        <f>IF(ISNA(VLOOKUP(tblPointScore[[#This Row],[Name / Club]],tblIll_Div1[[Name / Club]:[Points]],5,FALSE)),0,VLOOKUP(tblPointScore[[#This Row],[Name / Club]],tblIll_Div1[[Name / Club]:[Points]],5,FALSE))</f>
        <v>0</v>
      </c>
      <c r="I334" s="1">
        <f>IF(ISNA(VLOOKUP(tblPointScore[[#This Row],[Name / Club]],tblIll_Div2[[Name / Club]:[Points]],5,FALSE)),0,VLOOKUP(tblPointScore[[#This Row],[Name / Club]],tblIll_Div2[[Name / Club]:[Points]],5,FALSE))</f>
        <v>0</v>
      </c>
      <c r="J334" s="1">
        <f>IF(ISNA(VLOOKUP(tblPointScore[[#This Row],[Name / Club]],tblIll_Div1[Name / Club],1,FALSE)),IF(ISNA(VLOOKUP(tblPointScore[[#This Row],[Name / Club]],tblIll_Div2[Name / Club],1,FALSE)),0,3),3)</f>
        <v>0</v>
      </c>
      <c r="K334" s="1">
        <f>IF(ISNA(VLOOKUP(tblPointScore[[#This Row],[Name / Club]],tblMac_Div1A[[Name / Club]:[Points]],5,FALSE)),0,VLOOKUP(tblPointScore[[#This Row],[Name / Club]],tblMac_Div1A[[Name / Club]:[Points]],5,FALSE))</f>
        <v>0</v>
      </c>
      <c r="L334" s="1">
        <f>IF(ISNA(VLOOKUP(tblPointScore[[#This Row],[Name / Club]],tblMac_Div1B[[Name / Club]:[Points]],5,FALSE)),0,VLOOKUP(tblPointScore[[#This Row],[Name / Club]],tblMac_Div1B[[Name / Club]:[Points]],5,FALSE))</f>
        <v>0</v>
      </c>
      <c r="M334" s="1">
        <f>IF(ISNA(VLOOKUP(tblPointScore[[#This Row],[Name / Club]],tblMac_Div2A[[Name / Club]:[Points]],5,FALSE)),0,VLOOKUP(tblPointScore[[#This Row],[Name / Club]],tblMac_Div2A[[Name / Club]:[Points]],5,FALSE))</f>
        <v>0</v>
      </c>
      <c r="N334" s="1">
        <f>IF(ISNA(VLOOKUP(tblPointScore[[#This Row],[Name / Club]],tblMac_Div2B[[Name / Club]:[Points]],5,FALSE)),0,VLOOKUP(tblPointScore[[#This Row],[Name / Club]],tblMac_Div2B[[Name / Club]:[Points]],5,FALSE))</f>
        <v>0</v>
      </c>
      <c r="O33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34" s="1">
        <f>IF(ISNA(VLOOKUP(tblPointScore[[#This Row],[Name / Club]],tblNow_Div1A[[Name / Club]:[Points]],5,FALSE)),0,VLOOKUP(tblPointScore[[#This Row],[Name / Club]],tblNow_Div1A[[Name / Club]:[Points]],5,FALSE))</f>
        <v>0</v>
      </c>
      <c r="Q334" s="1">
        <f>IF(ISNA(VLOOKUP(tblPointScore[[#This Row],[Name / Club]],tblNow_Div1B[[Name / Club]:[Points]],5,FALSE)),0,VLOOKUP(tblPointScore[[#This Row],[Name / Club]],tblNow_Div1B[[Name / Club]:[Points]],5,FALSE))</f>
        <v>0</v>
      </c>
      <c r="R334" s="1">
        <f>IF(ISNA(VLOOKUP(tblPointScore[[#This Row],[Name / Club]],tblNow_Div2A[[Name / Club]:[Points]],5,FALSE)),0,VLOOKUP(tblPointScore[[#This Row],[Name / Club]],tblNow_Div2A[[Name / Club]:[Points]],5,FALSE))</f>
        <v>0</v>
      </c>
      <c r="S334" s="1">
        <f>IF(ISNA(VLOOKUP(tblPointScore[[#This Row],[Name / Club]],tblNow_Div2B[[Name / Club]:[Points]],5,FALSE)),0,VLOOKUP(tblPointScore[[#This Row],[Name / Club]],tblNow_Div2B[[Name / Club]:[Points]],5,FALSE))</f>
        <v>0</v>
      </c>
      <c r="T33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34" s="1">
        <f>IF(ISNA(VLOOKUP(tblPointScore[[#This Row],[Name / Club]],tblSthn_Div1[[Name / Club]:[Points]],5,FALSE)),0,VLOOKUP(tblPointScore[[#This Row],[Name / Club]],tblSthn_Div1[[Name / Club]:[Points]],5,FALSE))</f>
        <v>0</v>
      </c>
      <c r="V334" s="1">
        <f>IF(ISNA(VLOOKUP(tblPointScore[[#This Row],[Name / Club]],tblSthn_Div2[[Name / Club]:[Points]],5,FALSE)),0,VLOOKUP(tblPointScore[[#This Row],[Name / Club]],tblSthn_Div2[[Name / Club]:[Points]],5,FALSE))</f>
        <v>0</v>
      </c>
      <c r="W334" s="1">
        <f>IF(ISNA(VLOOKUP(tblPointScore[[#This Row],[Name / Club]],tblSthn_Div1[Name / Club],1,FALSE)),IF(ISNA(VLOOKUP(tblPointScore[[#This Row],[Name / Club]],tblSthn_Div2[Name / Club],1,FALSE)),0,3),3)</f>
        <v>0</v>
      </c>
      <c r="X334" s="9">
        <f>SUM(tblPointScore[[#This Row],[Glbn Div 1]:[Sth H Pts]])</f>
        <v>0</v>
      </c>
      <c r="Y33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3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34" s="38" t="str">
        <f>IF(AND(tblPointScore[[#This Row],[Div 1 Pts]]&gt;0,tblPointScore[[#This Row],[Div 2 Pts]]&gt;0),"Y","N")</f>
        <v>N</v>
      </c>
      <c r="AB334" s="35" t="str">
        <f>IF(AND(tblPointScore[[#This Row],[Mac Div 1 A]]&gt;0,tblPointScore[[#This Row],[Mac Div 1 B]]&gt;0),"Y","N")</f>
        <v>N</v>
      </c>
      <c r="AC334" s="35" t="str">
        <f>IF(AND(tblPointScore[[#This Row],[Mac Div 2 A]]&gt;0,tblPointScore[[#This Row],[Mac Div 2 B]]&gt;0),"Y","N")</f>
        <v>N</v>
      </c>
      <c r="AD334" s="35" t="str">
        <f>IF(AND(tblPointScore[[#This Row],[Now Div 1 A]]&gt;0,tblPointScore[[#This Row],[Now Div 1 B]]&gt;0),"Y","N")</f>
        <v>N</v>
      </c>
      <c r="AE334" s="35" t="str">
        <f>IF(AND(tblPointScore[[#This Row],[Now Div 2 A]]&gt;0,tblPointScore[[#This Row],[Now Div 2 B]]&gt;0),"Y","N")</f>
        <v>N</v>
      </c>
      <c r="AF33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35" spans="1:32" hidden="1">
      <c r="A335" s="1">
        <f ca="1">CELL("row", A334)-1</f>
        <v>333</v>
      </c>
      <c r="B335" s="7" t="s">
        <v>346</v>
      </c>
      <c r="C335" s="7" t="s">
        <v>681</v>
      </c>
      <c r="D335" s="4" t="str">
        <f>CONCATENATE(tblPointScore[[#This Row],[Name]]," - ",tblPointScore[[#This Row],[Club]])</f>
        <v>Herfoss Troy - GCC</v>
      </c>
      <c r="E335" s="1">
        <f>IF(ISNA(VLOOKUP(tblPointScore[[#This Row],[Name / Club]],tblGlbn_Div1[[Name / Club]:[Points]],5,FALSE)),0,VLOOKUP(tblPointScore[[#This Row],[Name / Club]],tblGlbn_Div1[[Name / Club]:[Points]],5,FALSE))</f>
        <v>0</v>
      </c>
      <c r="F335" s="9">
        <f>IF(ISNA(VLOOKUP(tblPointScore[[#This Row],[Name / Club]],tblGlbn_Div2[[Name / Club]:[Points]],5,FALSE)),0,VLOOKUP(tblPointScore[[#This Row],[Name / Club]],tblGlbn_Div2[[Name / Club]:[Points]],5,FALSE))</f>
        <v>0</v>
      </c>
      <c r="G335" s="9">
        <f>IF(ISNA(VLOOKUP(tblPointScore[[#This Row],[Name / Club]],tblGlbn_Div1[Name / Club],1,FALSE)),IF(ISNA(VLOOKUP(tblPointScore[[#This Row],[Name / Club]],tblGlbn_Div2[Name / Club],1,FALSE)),0,3),3)</f>
        <v>0</v>
      </c>
      <c r="H335" s="1">
        <f>IF(ISNA(VLOOKUP(tblPointScore[[#This Row],[Name / Club]],tblIll_Div1[[Name / Club]:[Points]],5,FALSE)),0,VLOOKUP(tblPointScore[[#This Row],[Name / Club]],tblIll_Div1[[Name / Club]:[Points]],5,FALSE))</f>
        <v>0</v>
      </c>
      <c r="I335" s="1">
        <f>IF(ISNA(VLOOKUP(tblPointScore[[#This Row],[Name / Club]],tblIll_Div2[[Name / Club]:[Points]],5,FALSE)),0,VLOOKUP(tblPointScore[[#This Row],[Name / Club]],tblIll_Div2[[Name / Club]:[Points]],5,FALSE))</f>
        <v>0</v>
      </c>
      <c r="J335" s="1">
        <f>IF(ISNA(VLOOKUP(tblPointScore[[#This Row],[Name / Club]],tblIll_Div1[Name / Club],1,FALSE)),IF(ISNA(VLOOKUP(tblPointScore[[#This Row],[Name / Club]],tblIll_Div2[Name / Club],1,FALSE)),0,3),3)</f>
        <v>0</v>
      </c>
      <c r="K335" s="1">
        <f>IF(ISNA(VLOOKUP(tblPointScore[[#This Row],[Name / Club]],tblMac_Div1A[[Name / Club]:[Points]],5,FALSE)),0,VLOOKUP(tblPointScore[[#This Row],[Name / Club]],tblMac_Div1A[[Name / Club]:[Points]],5,FALSE))</f>
        <v>0</v>
      </c>
      <c r="L335" s="1">
        <f>IF(ISNA(VLOOKUP(tblPointScore[[#This Row],[Name / Club]],tblMac_Div1B[[Name / Club]:[Points]],5,FALSE)),0,VLOOKUP(tblPointScore[[#This Row],[Name / Club]],tblMac_Div1B[[Name / Club]:[Points]],5,FALSE))</f>
        <v>0</v>
      </c>
      <c r="M335" s="9">
        <f>IF(ISNA(VLOOKUP(tblPointScore[[#This Row],[Name / Club]],tblMac_Div2A[[Name / Club]:[Points]],5,FALSE)),0,VLOOKUP(tblPointScore[[#This Row],[Name / Club]],tblMac_Div2A[[Name / Club]:[Points]],5,FALSE))</f>
        <v>0</v>
      </c>
      <c r="N335" s="9">
        <f>IF(ISNA(VLOOKUP(tblPointScore[[#This Row],[Name / Club]],tblMac_Div2B[[Name / Club]:[Points]],5,FALSE)),0,VLOOKUP(tblPointScore[[#This Row],[Name / Club]],tblMac_Div2B[[Name / Club]:[Points]],5,FALSE))</f>
        <v>0</v>
      </c>
      <c r="O335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35" s="1">
        <f>IF(ISNA(VLOOKUP(tblPointScore[[#This Row],[Name / Club]],tblNow_Div1A[[Name / Club]:[Points]],5,FALSE)),0,VLOOKUP(tblPointScore[[#This Row],[Name / Club]],tblNow_Div1A[[Name / Club]:[Points]],5,FALSE))</f>
        <v>0</v>
      </c>
      <c r="Q335" s="1">
        <f>IF(ISNA(VLOOKUP(tblPointScore[[#This Row],[Name / Club]],tblNow_Div1B[[Name / Club]:[Points]],5,FALSE)),0,VLOOKUP(tblPointScore[[#This Row],[Name / Club]],tblNow_Div1B[[Name / Club]:[Points]],5,FALSE))</f>
        <v>0</v>
      </c>
      <c r="R335" s="9">
        <f>IF(ISNA(VLOOKUP(tblPointScore[[#This Row],[Name / Club]],tblNow_Div2A[[Name / Club]:[Points]],5,FALSE)),0,VLOOKUP(tblPointScore[[#This Row],[Name / Club]],tblNow_Div2A[[Name / Club]:[Points]],5,FALSE))</f>
        <v>0</v>
      </c>
      <c r="S335" s="9">
        <f>IF(ISNA(VLOOKUP(tblPointScore[[#This Row],[Name / Club]],tblNow_Div2B[[Name / Club]:[Points]],5,FALSE)),0,VLOOKUP(tblPointScore[[#This Row],[Name / Club]],tblNow_Div2B[[Name / Club]:[Points]],5,FALSE))</f>
        <v>0</v>
      </c>
      <c r="T335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35" s="1">
        <f>IF(ISNA(VLOOKUP(tblPointScore[[#This Row],[Name / Club]],tblSthn_Div1[[Name / Club]:[Points]],5,FALSE)),0,VLOOKUP(tblPointScore[[#This Row],[Name / Club]],tblSthn_Div1[[Name / Club]:[Points]],5,FALSE))</f>
        <v>0</v>
      </c>
      <c r="V335" s="9">
        <f>IF(ISNA(VLOOKUP(tblPointScore[[#This Row],[Name / Club]],tblSthn_Div2[[Name / Club]:[Points]],5,FALSE)),0,VLOOKUP(tblPointScore[[#This Row],[Name / Club]],tblSthn_Div2[[Name / Club]:[Points]],5,FALSE))</f>
        <v>0</v>
      </c>
      <c r="W335" s="9">
        <f>IF(ISNA(VLOOKUP(tblPointScore[[#This Row],[Name / Club]],tblSthn_Div1[Name / Club],1,FALSE)),IF(ISNA(VLOOKUP(tblPointScore[[#This Row],[Name / Club]],tblSthn_Div2[Name / Club],1,FALSE)),0,3),3)</f>
        <v>0</v>
      </c>
      <c r="X335" s="9">
        <f>SUM(tblPointScore[[#This Row],[Glbn Div 1]:[Sth H Pts]])</f>
        <v>0</v>
      </c>
      <c r="Y33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3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35" s="38" t="str">
        <f>IF(AND(tblPointScore[[#This Row],[Div 1 Pts]]&gt;0,tblPointScore[[#This Row],[Div 2 Pts]]&gt;0),"Y","N")</f>
        <v>N</v>
      </c>
      <c r="AB335" s="35" t="str">
        <f>IF(AND(tblPointScore[[#This Row],[Mac Div 1 A]]&gt;0,tblPointScore[[#This Row],[Mac Div 1 B]]&gt;0),"Y","N")</f>
        <v>N</v>
      </c>
      <c r="AC335" s="35" t="str">
        <f>IF(AND(tblPointScore[[#This Row],[Mac Div 2 A]]&gt;0,tblPointScore[[#This Row],[Mac Div 2 B]]&gt;0),"Y","N")</f>
        <v>N</v>
      </c>
      <c r="AD335" s="35" t="str">
        <f>IF(AND(tblPointScore[[#This Row],[Now Div 1 A]]&gt;0,tblPointScore[[#This Row],[Now Div 1 B]]&gt;0),"Y","N")</f>
        <v>N</v>
      </c>
      <c r="AE335" s="35" t="str">
        <f>IF(AND(tblPointScore[[#This Row],[Now Div 2 A]]&gt;0,tblPointScore[[#This Row],[Now Div 2 B]]&gt;0),"Y","N")</f>
        <v>N</v>
      </c>
      <c r="AF33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36" spans="1:32" hidden="1">
      <c r="A336" s="1">
        <f ca="1">CELL("row", A335)-1</f>
        <v>334</v>
      </c>
      <c r="B336" s="7" t="s">
        <v>462</v>
      </c>
      <c r="C336" s="7" t="s">
        <v>685</v>
      </c>
      <c r="D336" s="4" t="str">
        <f>CONCATENATE(tblPointScore[[#This Row],[Name]]," - ",tblPointScore[[#This Row],[Club]])</f>
        <v>Hernandez Rob - ICC</v>
      </c>
      <c r="E336" s="1">
        <f>IF(ISNA(VLOOKUP(tblPointScore[[#This Row],[Name / Club]],tblGlbn_Div1[[Name / Club]:[Points]],5,FALSE)),0,VLOOKUP(tblPointScore[[#This Row],[Name / Club]],tblGlbn_Div1[[Name / Club]:[Points]],5,FALSE))</f>
        <v>0</v>
      </c>
      <c r="F336" s="9">
        <f>IF(ISNA(VLOOKUP(tblPointScore[[#This Row],[Name / Club]],tblGlbn_Div2[[Name / Club]:[Points]],5,FALSE)),0,VLOOKUP(tblPointScore[[#This Row],[Name / Club]],tblGlbn_Div2[[Name / Club]:[Points]],5,FALSE))</f>
        <v>0</v>
      </c>
      <c r="G336" s="9">
        <f>IF(ISNA(VLOOKUP(tblPointScore[[#This Row],[Name / Club]],tblGlbn_Div1[Name / Club],1,FALSE)),IF(ISNA(VLOOKUP(tblPointScore[[#This Row],[Name / Club]],tblGlbn_Div2[Name / Club],1,FALSE)),0,3),3)</f>
        <v>0</v>
      </c>
      <c r="H336" s="1">
        <f>IF(ISNA(VLOOKUP(tblPointScore[[#This Row],[Name / Club]],tblIll_Div1[[Name / Club]:[Points]],5,FALSE)),0,VLOOKUP(tblPointScore[[#This Row],[Name / Club]],tblIll_Div1[[Name / Club]:[Points]],5,FALSE))</f>
        <v>0</v>
      </c>
      <c r="I336" s="1">
        <f>IF(ISNA(VLOOKUP(tblPointScore[[#This Row],[Name / Club]],tblIll_Div2[[Name / Club]:[Points]],5,FALSE)),0,VLOOKUP(tblPointScore[[#This Row],[Name / Club]],tblIll_Div2[[Name / Club]:[Points]],5,FALSE))</f>
        <v>0</v>
      </c>
      <c r="J336" s="1">
        <f>IF(ISNA(VLOOKUP(tblPointScore[[#This Row],[Name / Club]],tblIll_Div1[Name / Club],1,FALSE)),IF(ISNA(VLOOKUP(tblPointScore[[#This Row],[Name / Club]],tblIll_Div2[Name / Club],1,FALSE)),0,3),3)</f>
        <v>0</v>
      </c>
      <c r="K336" s="1">
        <f>IF(ISNA(VLOOKUP(tblPointScore[[#This Row],[Name / Club]],tblMac_Div1A[[Name / Club]:[Points]],5,FALSE)),0,VLOOKUP(tblPointScore[[#This Row],[Name / Club]],tblMac_Div1A[[Name / Club]:[Points]],5,FALSE))</f>
        <v>0</v>
      </c>
      <c r="L336" s="1">
        <f>IF(ISNA(VLOOKUP(tblPointScore[[#This Row],[Name / Club]],tblMac_Div1B[[Name / Club]:[Points]],5,FALSE)),0,VLOOKUP(tblPointScore[[#This Row],[Name / Club]],tblMac_Div1B[[Name / Club]:[Points]],5,FALSE))</f>
        <v>0</v>
      </c>
      <c r="M336" s="1">
        <f>IF(ISNA(VLOOKUP(tblPointScore[[#This Row],[Name / Club]],tblMac_Div2A[[Name / Club]:[Points]],5,FALSE)),0,VLOOKUP(tblPointScore[[#This Row],[Name / Club]],tblMac_Div2A[[Name / Club]:[Points]],5,FALSE))</f>
        <v>0</v>
      </c>
      <c r="N336" s="1">
        <f>IF(ISNA(VLOOKUP(tblPointScore[[#This Row],[Name / Club]],tblMac_Div2B[[Name / Club]:[Points]],5,FALSE)),0,VLOOKUP(tblPointScore[[#This Row],[Name / Club]],tblMac_Div2B[[Name / Club]:[Points]],5,FALSE))</f>
        <v>0</v>
      </c>
      <c r="O33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36" s="1">
        <f>IF(ISNA(VLOOKUP(tblPointScore[[#This Row],[Name / Club]],tblNow_Div1A[[Name / Club]:[Points]],5,FALSE)),0,VLOOKUP(tblPointScore[[#This Row],[Name / Club]],tblNow_Div1A[[Name / Club]:[Points]],5,FALSE))</f>
        <v>0</v>
      </c>
      <c r="Q336" s="1">
        <f>IF(ISNA(VLOOKUP(tblPointScore[[#This Row],[Name / Club]],tblNow_Div1B[[Name / Club]:[Points]],5,FALSE)),0,VLOOKUP(tblPointScore[[#This Row],[Name / Club]],tblNow_Div1B[[Name / Club]:[Points]],5,FALSE))</f>
        <v>0</v>
      </c>
      <c r="R336" s="1">
        <f>IF(ISNA(VLOOKUP(tblPointScore[[#This Row],[Name / Club]],tblNow_Div2A[[Name / Club]:[Points]],5,FALSE)),0,VLOOKUP(tblPointScore[[#This Row],[Name / Club]],tblNow_Div2A[[Name / Club]:[Points]],5,FALSE))</f>
        <v>0</v>
      </c>
      <c r="S336" s="1">
        <f>IF(ISNA(VLOOKUP(tblPointScore[[#This Row],[Name / Club]],tblNow_Div2B[[Name / Club]:[Points]],5,FALSE)),0,VLOOKUP(tblPointScore[[#This Row],[Name / Club]],tblNow_Div2B[[Name / Club]:[Points]],5,FALSE))</f>
        <v>0</v>
      </c>
      <c r="T33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36" s="1">
        <f>IF(ISNA(VLOOKUP(tblPointScore[[#This Row],[Name / Club]],tblSthn_Div1[[Name / Club]:[Points]],5,FALSE)),0,VLOOKUP(tblPointScore[[#This Row],[Name / Club]],tblSthn_Div1[[Name / Club]:[Points]],5,FALSE))</f>
        <v>0</v>
      </c>
      <c r="V336" s="1">
        <f>IF(ISNA(VLOOKUP(tblPointScore[[#This Row],[Name / Club]],tblSthn_Div2[[Name / Club]:[Points]],5,FALSE)),0,VLOOKUP(tblPointScore[[#This Row],[Name / Club]],tblSthn_Div2[[Name / Club]:[Points]],5,FALSE))</f>
        <v>0</v>
      </c>
      <c r="W336" s="1">
        <f>IF(ISNA(VLOOKUP(tblPointScore[[#This Row],[Name / Club]],tblSthn_Div1[Name / Club],1,FALSE)),IF(ISNA(VLOOKUP(tblPointScore[[#This Row],[Name / Club]],tblSthn_Div2[Name / Club],1,FALSE)),0,3),3)</f>
        <v>0</v>
      </c>
      <c r="X336" s="9">
        <f>SUM(tblPointScore[[#This Row],[Glbn Div 1]:[Sth H Pts]])</f>
        <v>0</v>
      </c>
      <c r="Y33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3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36" s="38" t="str">
        <f>IF(AND(tblPointScore[[#This Row],[Div 1 Pts]]&gt;0,tblPointScore[[#This Row],[Div 2 Pts]]&gt;0),"Y","N")</f>
        <v>N</v>
      </c>
      <c r="AB336" s="35" t="str">
        <f>IF(AND(tblPointScore[[#This Row],[Mac Div 1 A]]&gt;0,tblPointScore[[#This Row],[Mac Div 1 B]]&gt;0),"Y","N")</f>
        <v>N</v>
      </c>
      <c r="AC336" s="35" t="str">
        <f>IF(AND(tblPointScore[[#This Row],[Mac Div 2 A]]&gt;0,tblPointScore[[#This Row],[Mac Div 2 B]]&gt;0),"Y","N")</f>
        <v>N</v>
      </c>
      <c r="AD336" s="35" t="str">
        <f>IF(AND(tblPointScore[[#This Row],[Now Div 1 A]]&gt;0,tblPointScore[[#This Row],[Now Div 1 B]]&gt;0),"Y","N")</f>
        <v>N</v>
      </c>
      <c r="AE336" s="35" t="str">
        <f>IF(AND(tblPointScore[[#This Row],[Now Div 2 A]]&gt;0,tblPointScore[[#This Row],[Now Div 2 B]]&gt;0),"Y","N")</f>
        <v>N</v>
      </c>
      <c r="AF33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37" spans="1:32" hidden="1">
      <c r="A337" s="1">
        <f ca="1">CELL("row", A336)-1</f>
        <v>335</v>
      </c>
      <c r="B337" s="7" t="s">
        <v>463</v>
      </c>
      <c r="C337" s="7" t="s">
        <v>683</v>
      </c>
      <c r="D337" s="4" t="str">
        <f>CONCATENATE(tblPointScore[[#This Row],[Name]]," - ",tblPointScore[[#This Row],[Club]])</f>
        <v>Herne Harry - SHCC</v>
      </c>
      <c r="E337" s="1">
        <f>IF(ISNA(VLOOKUP(tblPointScore[[#This Row],[Name / Club]],tblGlbn_Div1[[Name / Club]:[Points]],5,FALSE)),0,VLOOKUP(tblPointScore[[#This Row],[Name / Club]],tblGlbn_Div1[[Name / Club]:[Points]],5,FALSE))</f>
        <v>0</v>
      </c>
      <c r="F337" s="9">
        <f>IF(ISNA(VLOOKUP(tblPointScore[[#This Row],[Name / Club]],tblGlbn_Div2[[Name / Club]:[Points]],5,FALSE)),0,VLOOKUP(tblPointScore[[#This Row],[Name / Club]],tblGlbn_Div2[[Name / Club]:[Points]],5,FALSE))</f>
        <v>0</v>
      </c>
      <c r="G337" s="9">
        <f>IF(ISNA(VLOOKUP(tblPointScore[[#This Row],[Name / Club]],tblGlbn_Div1[Name / Club],1,FALSE)),IF(ISNA(VLOOKUP(tblPointScore[[#This Row],[Name / Club]],tblGlbn_Div2[Name / Club],1,FALSE)),0,3),3)</f>
        <v>0</v>
      </c>
      <c r="H337" s="1">
        <f>IF(ISNA(VLOOKUP(tblPointScore[[#This Row],[Name / Club]],tblIll_Div1[[Name / Club]:[Points]],5,FALSE)),0,VLOOKUP(tblPointScore[[#This Row],[Name / Club]],tblIll_Div1[[Name / Club]:[Points]],5,FALSE))</f>
        <v>0</v>
      </c>
      <c r="I337" s="1">
        <f>IF(ISNA(VLOOKUP(tblPointScore[[#This Row],[Name / Club]],tblIll_Div2[[Name / Club]:[Points]],5,FALSE)),0,VLOOKUP(tblPointScore[[#This Row],[Name / Club]],tblIll_Div2[[Name / Club]:[Points]],5,FALSE))</f>
        <v>0</v>
      </c>
      <c r="J337" s="1">
        <f>IF(ISNA(VLOOKUP(tblPointScore[[#This Row],[Name / Club]],tblIll_Div1[Name / Club],1,FALSE)),IF(ISNA(VLOOKUP(tblPointScore[[#This Row],[Name / Club]],tblIll_Div2[Name / Club],1,FALSE)),0,3),3)</f>
        <v>0</v>
      </c>
      <c r="K337" s="1">
        <f>IF(ISNA(VLOOKUP(tblPointScore[[#This Row],[Name / Club]],tblMac_Div1A[[Name / Club]:[Points]],5,FALSE)),0,VLOOKUP(tblPointScore[[#This Row],[Name / Club]],tblMac_Div1A[[Name / Club]:[Points]],5,FALSE))</f>
        <v>0</v>
      </c>
      <c r="L337" s="1">
        <f>IF(ISNA(VLOOKUP(tblPointScore[[#This Row],[Name / Club]],tblMac_Div1B[[Name / Club]:[Points]],5,FALSE)),0,VLOOKUP(tblPointScore[[#This Row],[Name / Club]],tblMac_Div1B[[Name / Club]:[Points]],5,FALSE))</f>
        <v>0</v>
      </c>
      <c r="M337" s="1">
        <f>IF(ISNA(VLOOKUP(tblPointScore[[#This Row],[Name / Club]],tblMac_Div2A[[Name / Club]:[Points]],5,FALSE)),0,VLOOKUP(tblPointScore[[#This Row],[Name / Club]],tblMac_Div2A[[Name / Club]:[Points]],5,FALSE))</f>
        <v>0</v>
      </c>
      <c r="N337" s="1">
        <f>IF(ISNA(VLOOKUP(tblPointScore[[#This Row],[Name / Club]],tblMac_Div2B[[Name / Club]:[Points]],5,FALSE)),0,VLOOKUP(tblPointScore[[#This Row],[Name / Club]],tblMac_Div2B[[Name / Club]:[Points]],5,FALSE))</f>
        <v>0</v>
      </c>
      <c r="O33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37" s="1">
        <f>IF(ISNA(VLOOKUP(tblPointScore[[#This Row],[Name / Club]],tblNow_Div1A[[Name / Club]:[Points]],5,FALSE)),0,VLOOKUP(tblPointScore[[#This Row],[Name / Club]],tblNow_Div1A[[Name / Club]:[Points]],5,FALSE))</f>
        <v>0</v>
      </c>
      <c r="Q337" s="1">
        <f>IF(ISNA(VLOOKUP(tblPointScore[[#This Row],[Name / Club]],tblNow_Div1B[[Name / Club]:[Points]],5,FALSE)),0,VLOOKUP(tblPointScore[[#This Row],[Name / Club]],tblNow_Div1B[[Name / Club]:[Points]],5,FALSE))</f>
        <v>0</v>
      </c>
      <c r="R337" s="1">
        <f>IF(ISNA(VLOOKUP(tblPointScore[[#This Row],[Name / Club]],tblNow_Div2A[[Name / Club]:[Points]],5,FALSE)),0,VLOOKUP(tblPointScore[[#This Row],[Name / Club]],tblNow_Div2A[[Name / Club]:[Points]],5,FALSE))</f>
        <v>0</v>
      </c>
      <c r="S337" s="1">
        <f>IF(ISNA(VLOOKUP(tblPointScore[[#This Row],[Name / Club]],tblNow_Div2B[[Name / Club]:[Points]],5,FALSE)),0,VLOOKUP(tblPointScore[[#This Row],[Name / Club]],tblNow_Div2B[[Name / Club]:[Points]],5,FALSE))</f>
        <v>0</v>
      </c>
      <c r="T33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37" s="1">
        <f>IF(ISNA(VLOOKUP(tblPointScore[[#This Row],[Name / Club]],tblSthn_Div1[[Name / Club]:[Points]],5,FALSE)),0,VLOOKUP(tblPointScore[[#This Row],[Name / Club]],tblSthn_Div1[[Name / Club]:[Points]],5,FALSE))</f>
        <v>0</v>
      </c>
      <c r="V337" s="1">
        <f>IF(ISNA(VLOOKUP(tblPointScore[[#This Row],[Name / Club]],tblSthn_Div2[[Name / Club]:[Points]],5,FALSE)),0,VLOOKUP(tblPointScore[[#This Row],[Name / Club]],tblSthn_Div2[[Name / Club]:[Points]],5,FALSE))</f>
        <v>0</v>
      </c>
      <c r="W337" s="1">
        <f>IF(ISNA(VLOOKUP(tblPointScore[[#This Row],[Name / Club]],tblSthn_Div1[Name / Club],1,FALSE)),IF(ISNA(VLOOKUP(tblPointScore[[#This Row],[Name / Club]],tblSthn_Div2[Name / Club],1,FALSE)),0,3),3)</f>
        <v>0</v>
      </c>
      <c r="X337" s="9">
        <f>SUM(tblPointScore[[#This Row],[Glbn Div 1]:[Sth H Pts]])</f>
        <v>0</v>
      </c>
      <c r="Y33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3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37" s="38" t="str">
        <f>IF(AND(tblPointScore[[#This Row],[Div 1 Pts]]&gt;0,tblPointScore[[#This Row],[Div 2 Pts]]&gt;0),"Y","N")</f>
        <v>N</v>
      </c>
      <c r="AB337" s="35" t="str">
        <f>IF(AND(tblPointScore[[#This Row],[Mac Div 1 A]]&gt;0,tblPointScore[[#This Row],[Mac Div 1 B]]&gt;0),"Y","N")</f>
        <v>N</v>
      </c>
      <c r="AC337" s="35" t="str">
        <f>IF(AND(tblPointScore[[#This Row],[Mac Div 2 A]]&gt;0,tblPointScore[[#This Row],[Mac Div 2 B]]&gt;0),"Y","N")</f>
        <v>N</v>
      </c>
      <c r="AD337" s="35" t="str">
        <f>IF(AND(tblPointScore[[#This Row],[Now Div 1 A]]&gt;0,tblPointScore[[#This Row],[Now Div 1 B]]&gt;0),"Y","N")</f>
        <v>N</v>
      </c>
      <c r="AE337" s="35" t="str">
        <f>IF(AND(tblPointScore[[#This Row],[Now Div 2 A]]&gt;0,tblPointScore[[#This Row],[Now Div 2 B]]&gt;0),"Y","N")</f>
        <v>N</v>
      </c>
      <c r="AF33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38" spans="1:32" hidden="1">
      <c r="A338" s="1">
        <f ca="1">CELL("row", A337)-1</f>
        <v>336</v>
      </c>
      <c r="B338" s="7" t="s">
        <v>196</v>
      </c>
      <c r="C338" s="7" t="s">
        <v>682</v>
      </c>
      <c r="D338" s="4" t="str">
        <f>CONCATENATE(tblPointScore[[#This Row],[Name]]," - ",tblPointScore[[#This Row],[Club]])</f>
        <v>Hibbs Graham  - CCC</v>
      </c>
      <c r="E338" s="1">
        <f>IF(ISNA(VLOOKUP(tblPointScore[[#This Row],[Name / Club]],tblGlbn_Div1[[Name / Club]:[Points]],5,FALSE)),0,VLOOKUP(tblPointScore[[#This Row],[Name / Club]],tblGlbn_Div1[[Name / Club]:[Points]],5,FALSE))</f>
        <v>0</v>
      </c>
      <c r="F338" s="1">
        <f>IF(ISNA(VLOOKUP(tblPointScore[[#This Row],[Name / Club]],tblGlbn_Div2[[Name / Club]:[Points]],5,FALSE)),0,VLOOKUP(tblPointScore[[#This Row],[Name / Club]],tblGlbn_Div2[[Name / Club]:[Points]],5,FALSE))</f>
        <v>0</v>
      </c>
      <c r="G338" s="1">
        <f>IF(ISNA(VLOOKUP(tblPointScore[[#This Row],[Name / Club]],tblGlbn_Div1[Name / Club],1,FALSE)),IF(ISNA(VLOOKUP(tblPointScore[[#This Row],[Name / Club]],tblGlbn_Div2[Name / Club],1,FALSE)),0,3),3)</f>
        <v>0</v>
      </c>
      <c r="H338" s="1">
        <f>IF(ISNA(VLOOKUP(tblPointScore[[#This Row],[Name / Club]],tblIll_Div1[[Name / Club]:[Points]],5,FALSE)),0,VLOOKUP(tblPointScore[[#This Row],[Name / Club]],tblIll_Div1[[Name / Club]:[Points]],5,FALSE))</f>
        <v>0</v>
      </c>
      <c r="I338" s="1">
        <f>IF(ISNA(VLOOKUP(tblPointScore[[#This Row],[Name / Club]],tblIll_Div2[[Name / Club]:[Points]],5,FALSE)),0,VLOOKUP(tblPointScore[[#This Row],[Name / Club]],tblIll_Div2[[Name / Club]:[Points]],5,FALSE))</f>
        <v>0</v>
      </c>
      <c r="J338" s="1">
        <f>IF(ISNA(VLOOKUP(tblPointScore[[#This Row],[Name / Club]],tblIll_Div1[Name / Club],1,FALSE)),IF(ISNA(VLOOKUP(tblPointScore[[#This Row],[Name / Club]],tblIll_Div2[Name / Club],1,FALSE)),0,3),3)</f>
        <v>0</v>
      </c>
      <c r="K338" s="1">
        <f>IF(ISNA(VLOOKUP(tblPointScore[[#This Row],[Name / Club]],tblMac_Div1A[[Name / Club]:[Points]],5,FALSE)),0,VLOOKUP(tblPointScore[[#This Row],[Name / Club]],tblMac_Div1A[[Name / Club]:[Points]],5,FALSE))</f>
        <v>0</v>
      </c>
      <c r="L338" s="1">
        <f>IF(ISNA(VLOOKUP(tblPointScore[[#This Row],[Name / Club]],tblMac_Div1B[[Name / Club]:[Points]],5,FALSE)),0,VLOOKUP(tblPointScore[[#This Row],[Name / Club]],tblMac_Div1B[[Name / Club]:[Points]],5,FALSE))</f>
        <v>0</v>
      </c>
      <c r="M338" s="1">
        <f>IF(ISNA(VLOOKUP(tblPointScore[[#This Row],[Name / Club]],tblMac_Div2A[[Name / Club]:[Points]],5,FALSE)),0,VLOOKUP(tblPointScore[[#This Row],[Name / Club]],tblMac_Div2A[[Name / Club]:[Points]],5,FALSE))</f>
        <v>0</v>
      </c>
      <c r="N338" s="1">
        <f>IF(ISNA(VLOOKUP(tblPointScore[[#This Row],[Name / Club]],tblMac_Div2B[[Name / Club]:[Points]],5,FALSE)),0,VLOOKUP(tblPointScore[[#This Row],[Name / Club]],tblMac_Div2B[[Name / Club]:[Points]],5,FALSE))</f>
        <v>0</v>
      </c>
      <c r="O33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38" s="1">
        <f>IF(ISNA(VLOOKUP(tblPointScore[[#This Row],[Name / Club]],tblNow_Div1A[[Name / Club]:[Points]],5,FALSE)),0,VLOOKUP(tblPointScore[[#This Row],[Name / Club]],tblNow_Div1A[[Name / Club]:[Points]],5,FALSE))</f>
        <v>0</v>
      </c>
      <c r="Q338" s="1">
        <f>IF(ISNA(VLOOKUP(tblPointScore[[#This Row],[Name / Club]],tblNow_Div1B[[Name / Club]:[Points]],5,FALSE)),0,VLOOKUP(tblPointScore[[#This Row],[Name / Club]],tblNow_Div1B[[Name / Club]:[Points]],5,FALSE))</f>
        <v>0</v>
      </c>
      <c r="R338" s="1">
        <f>IF(ISNA(VLOOKUP(tblPointScore[[#This Row],[Name / Club]],tblNow_Div2A[[Name / Club]:[Points]],5,FALSE)),0,VLOOKUP(tblPointScore[[#This Row],[Name / Club]],tblNow_Div2A[[Name / Club]:[Points]],5,FALSE))</f>
        <v>0</v>
      </c>
      <c r="S338" s="1">
        <f>IF(ISNA(VLOOKUP(tblPointScore[[#This Row],[Name / Club]],tblNow_Div2B[[Name / Club]:[Points]],5,FALSE)),0,VLOOKUP(tblPointScore[[#This Row],[Name / Club]],tblNow_Div2B[[Name / Club]:[Points]],5,FALSE))</f>
        <v>0</v>
      </c>
      <c r="T33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38" s="1">
        <f>IF(ISNA(VLOOKUP(tblPointScore[[#This Row],[Name / Club]],tblSthn_Div1[[Name / Club]:[Points]],5,FALSE)),0,VLOOKUP(tblPointScore[[#This Row],[Name / Club]],tblSthn_Div1[[Name / Club]:[Points]],5,FALSE))</f>
        <v>0</v>
      </c>
      <c r="V338" s="1">
        <f>IF(ISNA(VLOOKUP(tblPointScore[[#This Row],[Name / Club]],tblSthn_Div2[[Name / Club]:[Points]],5,FALSE)),0,VLOOKUP(tblPointScore[[#This Row],[Name / Club]],tblSthn_Div2[[Name / Club]:[Points]],5,FALSE))</f>
        <v>0</v>
      </c>
      <c r="W338" s="1">
        <f>IF(ISNA(VLOOKUP(tblPointScore[[#This Row],[Name / Club]],tblSthn_Div1[Name / Club],1,FALSE)),IF(ISNA(VLOOKUP(tblPointScore[[#This Row],[Name / Club]],tblSthn_Div2[Name / Club],1,FALSE)),0,3),3)</f>
        <v>0</v>
      </c>
      <c r="X338" s="1">
        <f>SUM(tblPointScore[[#This Row],[Glbn Div 1]:[Sth H Pts]])</f>
        <v>0</v>
      </c>
      <c r="Y33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3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38" s="38" t="str">
        <f>IF(AND(tblPointScore[[#This Row],[Div 1 Pts]]&gt;0,tblPointScore[[#This Row],[Div 2 Pts]]&gt;0),"Y","N")</f>
        <v>N</v>
      </c>
      <c r="AB338" s="35" t="str">
        <f>IF(AND(tblPointScore[[#This Row],[Mac Div 1 A]]&gt;0,tblPointScore[[#This Row],[Mac Div 1 B]]&gt;0),"Y","N")</f>
        <v>N</v>
      </c>
      <c r="AC338" s="35" t="str">
        <f>IF(AND(tblPointScore[[#This Row],[Mac Div 2 A]]&gt;0,tblPointScore[[#This Row],[Mac Div 2 B]]&gt;0),"Y","N")</f>
        <v>N</v>
      </c>
      <c r="AD338" s="35" t="str">
        <f>IF(AND(tblPointScore[[#This Row],[Now Div 1 A]]&gt;0,tblPointScore[[#This Row],[Now Div 1 B]]&gt;0),"Y","N")</f>
        <v>N</v>
      </c>
      <c r="AE338" s="35" t="str">
        <f>IF(AND(tblPointScore[[#This Row],[Now Div 2 A]]&gt;0,tblPointScore[[#This Row],[Now Div 2 B]]&gt;0),"Y","N")</f>
        <v>N</v>
      </c>
      <c r="AF33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39" spans="1:32" hidden="1">
      <c r="A339" s="1">
        <f ca="1">CELL("row", A338)-1</f>
        <v>337</v>
      </c>
      <c r="B339" s="7" t="s">
        <v>197</v>
      </c>
      <c r="C339" s="7" t="s">
        <v>682</v>
      </c>
      <c r="D339" s="4" t="str">
        <f>CONCATENATE(tblPointScore[[#This Row],[Name]]," - ",tblPointScore[[#This Row],[Club]])</f>
        <v>Hickey Daniel - CCC</v>
      </c>
      <c r="E339" s="1">
        <f>IF(ISNA(VLOOKUP(tblPointScore[[#This Row],[Name / Club]],tblGlbn_Div1[[Name / Club]:[Points]],5,FALSE)),0,VLOOKUP(tblPointScore[[#This Row],[Name / Club]],tblGlbn_Div1[[Name / Club]:[Points]],5,FALSE))</f>
        <v>0</v>
      </c>
      <c r="F339" s="1">
        <f>IF(ISNA(VLOOKUP(tblPointScore[[#This Row],[Name / Club]],tblGlbn_Div2[[Name / Club]:[Points]],5,FALSE)),0,VLOOKUP(tblPointScore[[#This Row],[Name / Club]],tblGlbn_Div2[[Name / Club]:[Points]],5,FALSE))</f>
        <v>0</v>
      </c>
      <c r="G339" s="1">
        <f>IF(ISNA(VLOOKUP(tblPointScore[[#This Row],[Name / Club]],tblGlbn_Div1[Name / Club],1,FALSE)),IF(ISNA(VLOOKUP(tblPointScore[[#This Row],[Name / Club]],tblGlbn_Div2[Name / Club],1,FALSE)),0,3),3)</f>
        <v>0</v>
      </c>
      <c r="H339" s="1">
        <f>IF(ISNA(VLOOKUP(tblPointScore[[#This Row],[Name / Club]],tblIll_Div1[[Name / Club]:[Points]],5,FALSE)),0,VLOOKUP(tblPointScore[[#This Row],[Name / Club]],tblIll_Div1[[Name / Club]:[Points]],5,FALSE))</f>
        <v>0</v>
      </c>
      <c r="I339" s="1">
        <f>IF(ISNA(VLOOKUP(tblPointScore[[#This Row],[Name / Club]],tblIll_Div2[[Name / Club]:[Points]],5,FALSE)),0,VLOOKUP(tblPointScore[[#This Row],[Name / Club]],tblIll_Div2[[Name / Club]:[Points]],5,FALSE))</f>
        <v>0</v>
      </c>
      <c r="J339" s="1">
        <f>IF(ISNA(VLOOKUP(tblPointScore[[#This Row],[Name / Club]],tblIll_Div1[Name / Club],1,FALSE)),IF(ISNA(VLOOKUP(tblPointScore[[#This Row],[Name / Club]],tblIll_Div2[Name / Club],1,FALSE)),0,3),3)</f>
        <v>0</v>
      </c>
      <c r="K339" s="1">
        <f>IF(ISNA(VLOOKUP(tblPointScore[[#This Row],[Name / Club]],tblMac_Div1A[[Name / Club]:[Points]],5,FALSE)),0,VLOOKUP(tblPointScore[[#This Row],[Name / Club]],tblMac_Div1A[[Name / Club]:[Points]],5,FALSE))</f>
        <v>0</v>
      </c>
      <c r="L339" s="1">
        <f>IF(ISNA(VLOOKUP(tblPointScore[[#This Row],[Name / Club]],tblMac_Div1B[[Name / Club]:[Points]],5,FALSE)),0,VLOOKUP(tblPointScore[[#This Row],[Name / Club]],tblMac_Div1B[[Name / Club]:[Points]],5,FALSE))</f>
        <v>0</v>
      </c>
      <c r="M339" s="1">
        <f>IF(ISNA(VLOOKUP(tblPointScore[[#This Row],[Name / Club]],tblMac_Div2A[[Name / Club]:[Points]],5,FALSE)),0,VLOOKUP(tblPointScore[[#This Row],[Name / Club]],tblMac_Div2A[[Name / Club]:[Points]],5,FALSE))</f>
        <v>0</v>
      </c>
      <c r="N339" s="1">
        <f>IF(ISNA(VLOOKUP(tblPointScore[[#This Row],[Name / Club]],tblMac_Div2B[[Name / Club]:[Points]],5,FALSE)),0,VLOOKUP(tblPointScore[[#This Row],[Name / Club]],tblMac_Div2B[[Name / Club]:[Points]],5,FALSE))</f>
        <v>0</v>
      </c>
      <c r="O33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39" s="1">
        <f>IF(ISNA(VLOOKUP(tblPointScore[[#This Row],[Name / Club]],tblNow_Div1A[[Name / Club]:[Points]],5,FALSE)),0,VLOOKUP(tblPointScore[[#This Row],[Name / Club]],tblNow_Div1A[[Name / Club]:[Points]],5,FALSE))</f>
        <v>0</v>
      </c>
      <c r="Q339" s="1">
        <f>IF(ISNA(VLOOKUP(tblPointScore[[#This Row],[Name / Club]],tblNow_Div1B[[Name / Club]:[Points]],5,FALSE)),0,VLOOKUP(tblPointScore[[#This Row],[Name / Club]],tblNow_Div1B[[Name / Club]:[Points]],5,FALSE))</f>
        <v>0</v>
      </c>
      <c r="R339" s="1">
        <f>IF(ISNA(VLOOKUP(tblPointScore[[#This Row],[Name / Club]],tblNow_Div2A[[Name / Club]:[Points]],5,FALSE)),0,VLOOKUP(tblPointScore[[#This Row],[Name / Club]],tblNow_Div2A[[Name / Club]:[Points]],5,FALSE))</f>
        <v>0</v>
      </c>
      <c r="S339" s="1">
        <f>IF(ISNA(VLOOKUP(tblPointScore[[#This Row],[Name / Club]],tblNow_Div2B[[Name / Club]:[Points]],5,FALSE)),0,VLOOKUP(tblPointScore[[#This Row],[Name / Club]],tblNow_Div2B[[Name / Club]:[Points]],5,FALSE))</f>
        <v>0</v>
      </c>
      <c r="T33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39" s="1">
        <f>IF(ISNA(VLOOKUP(tblPointScore[[#This Row],[Name / Club]],tblSthn_Div1[[Name / Club]:[Points]],5,FALSE)),0,VLOOKUP(tblPointScore[[#This Row],[Name / Club]],tblSthn_Div1[[Name / Club]:[Points]],5,FALSE))</f>
        <v>0</v>
      </c>
      <c r="V339" s="1">
        <f>IF(ISNA(VLOOKUP(tblPointScore[[#This Row],[Name / Club]],tblSthn_Div2[[Name / Club]:[Points]],5,FALSE)),0,VLOOKUP(tblPointScore[[#This Row],[Name / Club]],tblSthn_Div2[[Name / Club]:[Points]],5,FALSE))</f>
        <v>0</v>
      </c>
      <c r="W339" s="1">
        <f>IF(ISNA(VLOOKUP(tblPointScore[[#This Row],[Name / Club]],tblSthn_Div1[Name / Club],1,FALSE)),IF(ISNA(VLOOKUP(tblPointScore[[#This Row],[Name / Club]],tblSthn_Div2[Name / Club],1,FALSE)),0,3),3)</f>
        <v>0</v>
      </c>
      <c r="X339" s="1">
        <f>SUM(tblPointScore[[#This Row],[Glbn Div 1]:[Sth H Pts]])</f>
        <v>0</v>
      </c>
      <c r="Y33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3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39" s="38" t="str">
        <f>IF(AND(tblPointScore[[#This Row],[Div 1 Pts]]&gt;0,tblPointScore[[#This Row],[Div 2 Pts]]&gt;0),"Y","N")</f>
        <v>N</v>
      </c>
      <c r="AB339" s="35" t="str">
        <f>IF(AND(tblPointScore[[#This Row],[Mac Div 1 A]]&gt;0,tblPointScore[[#This Row],[Mac Div 1 B]]&gt;0),"Y","N")</f>
        <v>N</v>
      </c>
      <c r="AC339" s="35" t="str">
        <f>IF(AND(tblPointScore[[#This Row],[Mac Div 2 A]]&gt;0,tblPointScore[[#This Row],[Mac Div 2 B]]&gt;0),"Y","N")</f>
        <v>N</v>
      </c>
      <c r="AD339" s="35" t="str">
        <f>IF(AND(tblPointScore[[#This Row],[Now Div 1 A]]&gt;0,tblPointScore[[#This Row],[Now Div 1 B]]&gt;0),"Y","N")</f>
        <v>N</v>
      </c>
      <c r="AE339" s="35" t="str">
        <f>IF(AND(tblPointScore[[#This Row],[Now Div 2 A]]&gt;0,tblPointScore[[#This Row],[Now Div 2 B]]&gt;0),"Y","N")</f>
        <v>N</v>
      </c>
      <c r="AF33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40" spans="1:32" hidden="1">
      <c r="A340" s="1">
        <f ca="1">CELL("row", A339)-1</f>
        <v>338</v>
      </c>
      <c r="B340" s="7" t="s">
        <v>464</v>
      </c>
      <c r="C340" s="7" t="s">
        <v>684</v>
      </c>
      <c r="D340" s="4" t="str">
        <f>CONCATENATE(tblPointScore[[#This Row],[Name]]," - ",tblPointScore[[#This Row],[Club]])</f>
        <v>Hill Brad - NVC</v>
      </c>
      <c r="E340" s="1">
        <f>IF(ISNA(VLOOKUP(tblPointScore[[#This Row],[Name / Club]],tblGlbn_Div1[[Name / Club]:[Points]],5,FALSE)),0,VLOOKUP(tblPointScore[[#This Row],[Name / Club]],tblGlbn_Div1[[Name / Club]:[Points]],5,FALSE))</f>
        <v>0</v>
      </c>
      <c r="F340" s="9">
        <f>IF(ISNA(VLOOKUP(tblPointScore[[#This Row],[Name / Club]],tblGlbn_Div2[[Name / Club]:[Points]],5,FALSE)),0,VLOOKUP(tblPointScore[[#This Row],[Name / Club]],tblGlbn_Div2[[Name / Club]:[Points]],5,FALSE))</f>
        <v>0</v>
      </c>
      <c r="G340" s="9">
        <f>IF(ISNA(VLOOKUP(tblPointScore[[#This Row],[Name / Club]],tblGlbn_Div1[Name / Club],1,FALSE)),IF(ISNA(VLOOKUP(tblPointScore[[#This Row],[Name / Club]],tblGlbn_Div2[Name / Club],1,FALSE)),0,3),3)</f>
        <v>0</v>
      </c>
      <c r="H340" s="1">
        <f>IF(ISNA(VLOOKUP(tblPointScore[[#This Row],[Name / Club]],tblIll_Div1[[Name / Club]:[Points]],5,FALSE)),0,VLOOKUP(tblPointScore[[#This Row],[Name / Club]],tblIll_Div1[[Name / Club]:[Points]],5,FALSE))</f>
        <v>0</v>
      </c>
      <c r="I340" s="1">
        <f>IF(ISNA(VLOOKUP(tblPointScore[[#This Row],[Name / Club]],tblIll_Div2[[Name / Club]:[Points]],5,FALSE)),0,VLOOKUP(tblPointScore[[#This Row],[Name / Club]],tblIll_Div2[[Name / Club]:[Points]],5,FALSE))</f>
        <v>0</v>
      </c>
      <c r="J340" s="1">
        <f>IF(ISNA(VLOOKUP(tblPointScore[[#This Row],[Name / Club]],tblIll_Div1[Name / Club],1,FALSE)),IF(ISNA(VLOOKUP(tblPointScore[[#This Row],[Name / Club]],tblIll_Div2[Name / Club],1,FALSE)),0,3),3)</f>
        <v>0</v>
      </c>
      <c r="K340" s="1">
        <f>IF(ISNA(VLOOKUP(tblPointScore[[#This Row],[Name / Club]],tblMac_Div1A[[Name / Club]:[Points]],5,FALSE)),0,VLOOKUP(tblPointScore[[#This Row],[Name / Club]],tblMac_Div1A[[Name / Club]:[Points]],5,FALSE))</f>
        <v>0</v>
      </c>
      <c r="L340" s="1">
        <f>IF(ISNA(VLOOKUP(tblPointScore[[#This Row],[Name / Club]],tblMac_Div1B[[Name / Club]:[Points]],5,FALSE)),0,VLOOKUP(tblPointScore[[#This Row],[Name / Club]],tblMac_Div1B[[Name / Club]:[Points]],5,FALSE))</f>
        <v>0</v>
      </c>
      <c r="M340" s="1">
        <f>IF(ISNA(VLOOKUP(tblPointScore[[#This Row],[Name / Club]],tblMac_Div2A[[Name / Club]:[Points]],5,FALSE)),0,VLOOKUP(tblPointScore[[#This Row],[Name / Club]],tblMac_Div2A[[Name / Club]:[Points]],5,FALSE))</f>
        <v>0</v>
      </c>
      <c r="N340" s="1">
        <f>IF(ISNA(VLOOKUP(tblPointScore[[#This Row],[Name / Club]],tblMac_Div2B[[Name / Club]:[Points]],5,FALSE)),0,VLOOKUP(tblPointScore[[#This Row],[Name / Club]],tblMac_Div2B[[Name / Club]:[Points]],5,FALSE))</f>
        <v>0</v>
      </c>
      <c r="O34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40" s="1">
        <f>IF(ISNA(VLOOKUP(tblPointScore[[#This Row],[Name / Club]],tblNow_Div1A[[Name / Club]:[Points]],5,FALSE)),0,VLOOKUP(tblPointScore[[#This Row],[Name / Club]],tblNow_Div1A[[Name / Club]:[Points]],5,FALSE))</f>
        <v>0</v>
      </c>
      <c r="Q340" s="1">
        <f>IF(ISNA(VLOOKUP(tblPointScore[[#This Row],[Name / Club]],tblNow_Div1B[[Name / Club]:[Points]],5,FALSE)),0,VLOOKUP(tblPointScore[[#This Row],[Name / Club]],tblNow_Div1B[[Name / Club]:[Points]],5,FALSE))</f>
        <v>0</v>
      </c>
      <c r="R340" s="1">
        <f>IF(ISNA(VLOOKUP(tblPointScore[[#This Row],[Name / Club]],tblNow_Div2A[[Name / Club]:[Points]],5,FALSE)),0,VLOOKUP(tblPointScore[[#This Row],[Name / Club]],tblNow_Div2A[[Name / Club]:[Points]],5,FALSE))</f>
        <v>0</v>
      </c>
      <c r="S340" s="1">
        <f>IF(ISNA(VLOOKUP(tblPointScore[[#This Row],[Name / Club]],tblNow_Div2B[[Name / Club]:[Points]],5,FALSE)),0,VLOOKUP(tblPointScore[[#This Row],[Name / Club]],tblNow_Div2B[[Name / Club]:[Points]],5,FALSE))</f>
        <v>0</v>
      </c>
      <c r="T34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40" s="1">
        <f>IF(ISNA(VLOOKUP(tblPointScore[[#This Row],[Name / Club]],tblSthn_Div1[[Name / Club]:[Points]],5,FALSE)),0,VLOOKUP(tblPointScore[[#This Row],[Name / Club]],tblSthn_Div1[[Name / Club]:[Points]],5,FALSE))</f>
        <v>0</v>
      </c>
      <c r="V340" s="1">
        <f>IF(ISNA(VLOOKUP(tblPointScore[[#This Row],[Name / Club]],tblSthn_Div2[[Name / Club]:[Points]],5,FALSE)),0,VLOOKUP(tblPointScore[[#This Row],[Name / Club]],tblSthn_Div2[[Name / Club]:[Points]],5,FALSE))</f>
        <v>0</v>
      </c>
      <c r="W340" s="1">
        <f>IF(ISNA(VLOOKUP(tblPointScore[[#This Row],[Name / Club]],tblSthn_Div1[Name / Club],1,FALSE)),IF(ISNA(VLOOKUP(tblPointScore[[#This Row],[Name / Club]],tblSthn_Div2[Name / Club],1,FALSE)),0,3),3)</f>
        <v>0</v>
      </c>
      <c r="X340" s="9">
        <f>SUM(tblPointScore[[#This Row],[Glbn Div 1]:[Sth H Pts]])</f>
        <v>0</v>
      </c>
      <c r="Y34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4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40" s="38" t="str">
        <f>IF(AND(tblPointScore[[#This Row],[Div 1 Pts]]&gt;0,tblPointScore[[#This Row],[Div 2 Pts]]&gt;0),"Y","N")</f>
        <v>N</v>
      </c>
      <c r="AB340" s="35" t="str">
        <f>IF(AND(tblPointScore[[#This Row],[Mac Div 1 A]]&gt;0,tblPointScore[[#This Row],[Mac Div 1 B]]&gt;0),"Y","N")</f>
        <v>N</v>
      </c>
      <c r="AC340" s="35" t="str">
        <f>IF(AND(tblPointScore[[#This Row],[Mac Div 2 A]]&gt;0,tblPointScore[[#This Row],[Mac Div 2 B]]&gt;0),"Y","N")</f>
        <v>N</v>
      </c>
      <c r="AD340" s="35" t="str">
        <f>IF(AND(tblPointScore[[#This Row],[Now Div 1 A]]&gt;0,tblPointScore[[#This Row],[Now Div 1 B]]&gt;0),"Y","N")</f>
        <v>N</v>
      </c>
      <c r="AE340" s="35" t="str">
        <f>IF(AND(tblPointScore[[#This Row],[Now Div 2 A]]&gt;0,tblPointScore[[#This Row],[Now Div 2 B]]&gt;0),"Y","N")</f>
        <v>N</v>
      </c>
      <c r="AF34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41" spans="1:32" hidden="1">
      <c r="A341" s="1">
        <f ca="1">CELL("row", A340)-1</f>
        <v>339</v>
      </c>
      <c r="B341" s="43" t="s">
        <v>629</v>
      </c>
      <c r="C341" s="43" t="s">
        <v>681</v>
      </c>
      <c r="D341" s="4" t="str">
        <f>CONCATENATE(tblPointScore[[#This Row],[Name]]," - ",tblPointScore[[#This Row],[Club]])</f>
        <v>Hogan Issac - GCC</v>
      </c>
      <c r="E341" s="9">
        <f>IF(ISNA(VLOOKUP(tblPointScore[[#This Row],[Name / Club]],tblGlbn_Div1[[Name / Club]:[Points]],5,FALSE)),0,VLOOKUP(tblPointScore[[#This Row],[Name / Club]],tblGlbn_Div1[[Name / Club]:[Points]],5,FALSE))</f>
        <v>0</v>
      </c>
      <c r="F341" s="9">
        <f>IF(ISNA(VLOOKUP(tblPointScore[[#This Row],[Name / Club]],tblGlbn_Div2[[Name / Club]:[Points]],5,FALSE)),0,VLOOKUP(tblPointScore[[#This Row],[Name / Club]],tblGlbn_Div2[[Name / Club]:[Points]],5,FALSE))</f>
        <v>0</v>
      </c>
      <c r="G341" s="9">
        <f>IF(ISNA(VLOOKUP(tblPointScore[[#This Row],[Name / Club]],tblGlbn_Div1[Name / Club],1,FALSE)),IF(ISNA(VLOOKUP(tblPointScore[[#This Row],[Name / Club]],tblGlbn_Div2[Name / Club],1,FALSE)),0,3),3)</f>
        <v>0</v>
      </c>
      <c r="H341" s="9">
        <f>IF(ISNA(VLOOKUP(tblPointScore[[#This Row],[Name / Club]],tblIll_Div1[[Name / Club]:[Points]],5,FALSE)),0,VLOOKUP(tblPointScore[[#This Row],[Name / Club]],tblIll_Div1[[Name / Club]:[Points]],5,FALSE))</f>
        <v>0</v>
      </c>
      <c r="I341" s="9">
        <f>IF(ISNA(VLOOKUP(tblPointScore[[#This Row],[Name / Club]],tblIll_Div2[[Name / Club]:[Points]],5,FALSE)),0,VLOOKUP(tblPointScore[[#This Row],[Name / Club]],tblIll_Div2[[Name / Club]:[Points]],5,FALSE))</f>
        <v>0</v>
      </c>
      <c r="J341" s="9">
        <f>IF(ISNA(VLOOKUP(tblPointScore[[#This Row],[Name / Club]],tblIll_Div1[Name / Club],1,FALSE)),IF(ISNA(VLOOKUP(tblPointScore[[#This Row],[Name / Club]],tblIll_Div2[Name / Club],1,FALSE)),0,3),3)</f>
        <v>0</v>
      </c>
      <c r="K341" s="9">
        <f>IF(ISNA(VLOOKUP(tblPointScore[[#This Row],[Name / Club]],tblMac_Div1A[[Name / Club]:[Points]],5,FALSE)),0,VLOOKUP(tblPointScore[[#This Row],[Name / Club]],tblMac_Div1A[[Name / Club]:[Points]],5,FALSE))</f>
        <v>0</v>
      </c>
      <c r="L341" s="9">
        <f>IF(ISNA(VLOOKUP(tblPointScore[[#This Row],[Name / Club]],tblMac_Div1B[[Name / Club]:[Points]],5,FALSE)),0,VLOOKUP(tblPointScore[[#This Row],[Name / Club]],tblMac_Div1B[[Name / Club]:[Points]],5,FALSE))</f>
        <v>0</v>
      </c>
      <c r="M341" s="9">
        <f>IF(ISNA(VLOOKUP(tblPointScore[[#This Row],[Name / Club]],tblMac_Div2A[[Name / Club]:[Points]],5,FALSE)),0,VLOOKUP(tblPointScore[[#This Row],[Name / Club]],tblMac_Div2A[[Name / Club]:[Points]],5,FALSE))</f>
        <v>0</v>
      </c>
      <c r="N341" s="9">
        <f>IF(ISNA(VLOOKUP(tblPointScore[[#This Row],[Name / Club]],tblMac_Div2B[[Name / Club]:[Points]],5,FALSE)),0,VLOOKUP(tblPointScore[[#This Row],[Name / Club]],tblMac_Div2B[[Name / Club]:[Points]],5,FALSE))</f>
        <v>0</v>
      </c>
      <c r="O341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41" s="9">
        <f>IF(ISNA(VLOOKUP(tblPointScore[[#This Row],[Name / Club]],tblNow_Div1A[[Name / Club]:[Points]],5,FALSE)),0,VLOOKUP(tblPointScore[[#This Row],[Name / Club]],tblNow_Div1A[[Name / Club]:[Points]],5,FALSE))</f>
        <v>0</v>
      </c>
      <c r="Q341" s="9">
        <f>IF(ISNA(VLOOKUP(tblPointScore[[#This Row],[Name / Club]],tblNow_Div1B[[Name / Club]:[Points]],5,FALSE)),0,VLOOKUP(tblPointScore[[#This Row],[Name / Club]],tblNow_Div1B[[Name / Club]:[Points]],5,FALSE))</f>
        <v>0</v>
      </c>
      <c r="R341" s="9">
        <f>IF(ISNA(VLOOKUP(tblPointScore[[#This Row],[Name / Club]],tblNow_Div2A[[Name / Club]:[Points]],5,FALSE)),0,VLOOKUP(tblPointScore[[#This Row],[Name / Club]],tblNow_Div2A[[Name / Club]:[Points]],5,FALSE))</f>
        <v>0</v>
      </c>
      <c r="S341" s="9">
        <f>IF(ISNA(VLOOKUP(tblPointScore[[#This Row],[Name / Club]],tblNow_Div2B[[Name / Club]:[Points]],5,FALSE)),0,VLOOKUP(tblPointScore[[#This Row],[Name / Club]],tblNow_Div2B[[Name / Club]:[Points]],5,FALSE))</f>
        <v>0</v>
      </c>
      <c r="T341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41" s="9">
        <f>IF(ISNA(VLOOKUP(tblPointScore[[#This Row],[Name / Club]],tblSthn_Div1[[Name / Club]:[Points]],5,FALSE)),0,VLOOKUP(tblPointScore[[#This Row],[Name / Club]],tblSthn_Div1[[Name / Club]:[Points]],5,FALSE))</f>
        <v>0</v>
      </c>
      <c r="V341" s="9">
        <f>IF(ISNA(VLOOKUP(tblPointScore[[#This Row],[Name / Club]],tblSthn_Div2[[Name / Club]:[Points]],5,FALSE)),0,VLOOKUP(tblPointScore[[#This Row],[Name / Club]],tblSthn_Div2[[Name / Club]:[Points]],5,FALSE))</f>
        <v>0</v>
      </c>
      <c r="W341" s="9">
        <f>IF(ISNA(VLOOKUP(tblPointScore[[#This Row],[Name / Club]],tblSthn_Div1[Name / Club],1,FALSE)),IF(ISNA(VLOOKUP(tblPointScore[[#This Row],[Name / Club]],tblSthn_Div2[Name / Club],1,FALSE)),0,3),3)</f>
        <v>0</v>
      </c>
      <c r="X341" s="9">
        <f>SUM(tblPointScore[[#This Row],[Glbn Div 1]:[Sth H Pts]])</f>
        <v>0</v>
      </c>
      <c r="Y34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4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41" s="38" t="str">
        <f>IF(AND(tblPointScore[[#This Row],[Div 1 Pts]]&gt;0,tblPointScore[[#This Row],[Div 2 Pts]]&gt;0),"Y","N")</f>
        <v>N</v>
      </c>
      <c r="AB341" s="35" t="str">
        <f>IF(AND(tblPointScore[[#This Row],[Mac Div 1 A]]&gt;0,tblPointScore[[#This Row],[Mac Div 1 B]]&gt;0),"Y","N")</f>
        <v>N</v>
      </c>
      <c r="AC341" s="35" t="str">
        <f>IF(AND(tblPointScore[[#This Row],[Mac Div 2 A]]&gt;0,tblPointScore[[#This Row],[Mac Div 2 B]]&gt;0),"Y","N")</f>
        <v>N</v>
      </c>
      <c r="AD341" s="35" t="str">
        <f>IF(AND(tblPointScore[[#This Row],[Now Div 1 A]]&gt;0,tblPointScore[[#This Row],[Now Div 1 B]]&gt;0),"Y","N")</f>
        <v>N</v>
      </c>
      <c r="AE341" s="35" t="str">
        <f>IF(AND(tblPointScore[[#This Row],[Now Div 2 A]]&gt;0,tblPointScore[[#This Row],[Now Div 2 B]]&gt;0),"Y","N")</f>
        <v>N</v>
      </c>
      <c r="AF34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42" spans="1:32" hidden="1">
      <c r="A342" s="1">
        <f ca="1">CELL("row", A341)-1</f>
        <v>340</v>
      </c>
      <c r="B342" s="7" t="s">
        <v>199</v>
      </c>
      <c r="C342" s="7" t="s">
        <v>685</v>
      </c>
      <c r="D342" s="4" t="str">
        <f>CONCATENATE(tblPointScore[[#This Row],[Name]]," - ",tblPointScore[[#This Row],[Club]])</f>
        <v>Hogan Jason - ICC</v>
      </c>
      <c r="E342" s="1">
        <f>IF(ISNA(VLOOKUP(tblPointScore[[#This Row],[Name / Club]],tblGlbn_Div1[[Name / Club]:[Points]],5,FALSE)),0,VLOOKUP(tblPointScore[[#This Row],[Name / Club]],tblGlbn_Div1[[Name / Club]:[Points]],5,FALSE))</f>
        <v>0</v>
      </c>
      <c r="F342" s="1">
        <f>IF(ISNA(VLOOKUP(tblPointScore[[#This Row],[Name / Club]],tblGlbn_Div2[[Name / Club]:[Points]],5,FALSE)),0,VLOOKUP(tblPointScore[[#This Row],[Name / Club]],tblGlbn_Div2[[Name / Club]:[Points]],5,FALSE))</f>
        <v>0</v>
      </c>
      <c r="G342" s="1">
        <f>IF(ISNA(VLOOKUP(tblPointScore[[#This Row],[Name / Club]],tblGlbn_Div1[Name / Club],1,FALSE)),IF(ISNA(VLOOKUP(tblPointScore[[#This Row],[Name / Club]],tblGlbn_Div2[Name / Club],1,FALSE)),0,3),3)</f>
        <v>0</v>
      </c>
      <c r="H342" s="1">
        <f>IF(ISNA(VLOOKUP(tblPointScore[[#This Row],[Name / Club]],tblIll_Div1[[Name / Club]:[Points]],5,FALSE)),0,VLOOKUP(tblPointScore[[#This Row],[Name / Club]],tblIll_Div1[[Name / Club]:[Points]],5,FALSE))</f>
        <v>0</v>
      </c>
      <c r="I342" s="1">
        <f>IF(ISNA(VLOOKUP(tblPointScore[[#This Row],[Name / Club]],tblIll_Div2[[Name / Club]:[Points]],5,FALSE)),0,VLOOKUP(tblPointScore[[#This Row],[Name / Club]],tblIll_Div2[[Name / Club]:[Points]],5,FALSE))</f>
        <v>0</v>
      </c>
      <c r="J342" s="1">
        <f>IF(ISNA(VLOOKUP(tblPointScore[[#This Row],[Name / Club]],tblIll_Div1[Name / Club],1,FALSE)),IF(ISNA(VLOOKUP(tblPointScore[[#This Row],[Name / Club]],tblIll_Div2[Name / Club],1,FALSE)),0,3),3)</f>
        <v>0</v>
      </c>
      <c r="K342" s="1">
        <f>IF(ISNA(VLOOKUP(tblPointScore[[#This Row],[Name / Club]],tblMac_Div1A[[Name / Club]:[Points]],5,FALSE)),0,VLOOKUP(tblPointScore[[#This Row],[Name / Club]],tblMac_Div1A[[Name / Club]:[Points]],5,FALSE))</f>
        <v>0</v>
      </c>
      <c r="L342" s="1">
        <f>IF(ISNA(VLOOKUP(tblPointScore[[#This Row],[Name / Club]],tblMac_Div1B[[Name / Club]:[Points]],5,FALSE)),0,VLOOKUP(tblPointScore[[#This Row],[Name / Club]],tblMac_Div1B[[Name / Club]:[Points]],5,FALSE))</f>
        <v>0</v>
      </c>
      <c r="M342" s="1">
        <f>IF(ISNA(VLOOKUP(tblPointScore[[#This Row],[Name / Club]],tblMac_Div2A[[Name / Club]:[Points]],5,FALSE)),0,VLOOKUP(tblPointScore[[#This Row],[Name / Club]],tblMac_Div2A[[Name / Club]:[Points]],5,FALSE))</f>
        <v>0</v>
      </c>
      <c r="N342" s="1">
        <f>IF(ISNA(VLOOKUP(tblPointScore[[#This Row],[Name / Club]],tblMac_Div2B[[Name / Club]:[Points]],5,FALSE)),0,VLOOKUP(tblPointScore[[#This Row],[Name / Club]],tblMac_Div2B[[Name / Club]:[Points]],5,FALSE))</f>
        <v>0</v>
      </c>
      <c r="O34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42" s="1">
        <f>IF(ISNA(VLOOKUP(tblPointScore[[#This Row],[Name / Club]],tblNow_Div1A[[Name / Club]:[Points]],5,FALSE)),0,VLOOKUP(tblPointScore[[#This Row],[Name / Club]],tblNow_Div1A[[Name / Club]:[Points]],5,FALSE))</f>
        <v>0</v>
      </c>
      <c r="Q342" s="1">
        <f>IF(ISNA(VLOOKUP(tblPointScore[[#This Row],[Name / Club]],tblNow_Div1B[[Name / Club]:[Points]],5,FALSE)),0,VLOOKUP(tblPointScore[[#This Row],[Name / Club]],tblNow_Div1B[[Name / Club]:[Points]],5,FALSE))</f>
        <v>0</v>
      </c>
      <c r="R342" s="1">
        <f>IF(ISNA(VLOOKUP(tblPointScore[[#This Row],[Name / Club]],tblNow_Div2A[[Name / Club]:[Points]],5,FALSE)),0,VLOOKUP(tblPointScore[[#This Row],[Name / Club]],tblNow_Div2A[[Name / Club]:[Points]],5,FALSE))</f>
        <v>0</v>
      </c>
      <c r="S342" s="1">
        <f>IF(ISNA(VLOOKUP(tblPointScore[[#This Row],[Name / Club]],tblNow_Div2B[[Name / Club]:[Points]],5,FALSE)),0,VLOOKUP(tblPointScore[[#This Row],[Name / Club]],tblNow_Div2B[[Name / Club]:[Points]],5,FALSE))</f>
        <v>0</v>
      </c>
      <c r="T34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42" s="1">
        <f>IF(ISNA(VLOOKUP(tblPointScore[[#This Row],[Name / Club]],tblSthn_Div1[[Name / Club]:[Points]],5,FALSE)),0,VLOOKUP(tblPointScore[[#This Row],[Name / Club]],tblSthn_Div1[[Name / Club]:[Points]],5,FALSE))</f>
        <v>0</v>
      </c>
      <c r="V342" s="1">
        <f>IF(ISNA(VLOOKUP(tblPointScore[[#This Row],[Name / Club]],tblSthn_Div2[[Name / Club]:[Points]],5,FALSE)),0,VLOOKUP(tblPointScore[[#This Row],[Name / Club]],tblSthn_Div2[[Name / Club]:[Points]],5,FALSE))</f>
        <v>0</v>
      </c>
      <c r="W342" s="1">
        <f>IF(ISNA(VLOOKUP(tblPointScore[[#This Row],[Name / Club]],tblSthn_Div1[Name / Club],1,FALSE)),IF(ISNA(VLOOKUP(tblPointScore[[#This Row],[Name / Club]],tblSthn_Div2[Name / Club],1,FALSE)),0,3),3)</f>
        <v>0</v>
      </c>
      <c r="X342" s="1">
        <f>SUM(tblPointScore[[#This Row],[Glbn Div 1]:[Sth H Pts]])</f>
        <v>0</v>
      </c>
      <c r="Y34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4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42" s="38" t="str">
        <f>IF(AND(tblPointScore[[#This Row],[Div 1 Pts]]&gt;0,tblPointScore[[#This Row],[Div 2 Pts]]&gt;0),"Y","N")</f>
        <v>N</v>
      </c>
      <c r="AB342" s="35" t="str">
        <f>IF(AND(tblPointScore[[#This Row],[Mac Div 1 A]]&gt;0,tblPointScore[[#This Row],[Mac Div 1 B]]&gt;0),"Y","N")</f>
        <v>N</v>
      </c>
      <c r="AC342" s="35" t="str">
        <f>IF(AND(tblPointScore[[#This Row],[Mac Div 2 A]]&gt;0,tblPointScore[[#This Row],[Mac Div 2 B]]&gt;0),"Y","N")</f>
        <v>N</v>
      </c>
      <c r="AD342" s="35" t="str">
        <f>IF(AND(tblPointScore[[#This Row],[Now Div 1 A]]&gt;0,tblPointScore[[#This Row],[Now Div 1 B]]&gt;0),"Y","N")</f>
        <v>N</v>
      </c>
      <c r="AE342" s="35" t="str">
        <f>IF(AND(tblPointScore[[#This Row],[Now Div 2 A]]&gt;0,tblPointScore[[#This Row],[Now Div 2 B]]&gt;0),"Y","N")</f>
        <v>N</v>
      </c>
      <c r="AF34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43" spans="1:32" hidden="1">
      <c r="A343" s="1">
        <f ca="1">CELL("row", A342)-1</f>
        <v>341</v>
      </c>
      <c r="B343" s="7" t="s">
        <v>200</v>
      </c>
      <c r="C343" s="7" t="s">
        <v>684</v>
      </c>
      <c r="D343" s="4" t="str">
        <f>CONCATENATE(tblPointScore[[#This Row],[Name]]," - ",tblPointScore[[#This Row],[Club]])</f>
        <v>Holland Doug - NVC</v>
      </c>
      <c r="E343" s="1">
        <f>IF(ISNA(VLOOKUP(tblPointScore[[#This Row],[Name / Club]],tblGlbn_Div1[[Name / Club]:[Points]],5,FALSE)),0,VLOOKUP(tblPointScore[[#This Row],[Name / Club]],tblGlbn_Div1[[Name / Club]:[Points]],5,FALSE))</f>
        <v>0</v>
      </c>
      <c r="F343" s="1">
        <f>IF(ISNA(VLOOKUP(tblPointScore[[#This Row],[Name / Club]],tblGlbn_Div2[[Name / Club]:[Points]],5,FALSE)),0,VLOOKUP(tblPointScore[[#This Row],[Name / Club]],tblGlbn_Div2[[Name / Club]:[Points]],5,FALSE))</f>
        <v>0</v>
      </c>
      <c r="G343" s="1">
        <f>IF(ISNA(VLOOKUP(tblPointScore[[#This Row],[Name / Club]],tblGlbn_Div1[Name / Club],1,FALSE)),IF(ISNA(VLOOKUP(tblPointScore[[#This Row],[Name / Club]],tblGlbn_Div2[Name / Club],1,FALSE)),0,3),3)</f>
        <v>0</v>
      </c>
      <c r="H343" s="1">
        <f>IF(ISNA(VLOOKUP(tblPointScore[[#This Row],[Name / Club]],tblIll_Div1[[Name / Club]:[Points]],5,FALSE)),0,VLOOKUP(tblPointScore[[#This Row],[Name / Club]],tblIll_Div1[[Name / Club]:[Points]],5,FALSE))</f>
        <v>0</v>
      </c>
      <c r="I343" s="1">
        <f>IF(ISNA(VLOOKUP(tblPointScore[[#This Row],[Name / Club]],tblIll_Div2[[Name / Club]:[Points]],5,FALSE)),0,VLOOKUP(tblPointScore[[#This Row],[Name / Club]],tblIll_Div2[[Name / Club]:[Points]],5,FALSE))</f>
        <v>0</v>
      </c>
      <c r="J343" s="1">
        <f>IF(ISNA(VLOOKUP(tblPointScore[[#This Row],[Name / Club]],tblIll_Div1[Name / Club],1,FALSE)),IF(ISNA(VLOOKUP(tblPointScore[[#This Row],[Name / Club]],tblIll_Div2[Name / Club],1,FALSE)),0,3),3)</f>
        <v>0</v>
      </c>
      <c r="K343" s="1">
        <f>IF(ISNA(VLOOKUP(tblPointScore[[#This Row],[Name / Club]],tblMac_Div1A[[Name / Club]:[Points]],5,FALSE)),0,VLOOKUP(tblPointScore[[#This Row],[Name / Club]],tblMac_Div1A[[Name / Club]:[Points]],5,FALSE))</f>
        <v>0</v>
      </c>
      <c r="L343" s="1">
        <f>IF(ISNA(VLOOKUP(tblPointScore[[#This Row],[Name / Club]],tblMac_Div1B[[Name / Club]:[Points]],5,FALSE)),0,VLOOKUP(tblPointScore[[#This Row],[Name / Club]],tblMac_Div1B[[Name / Club]:[Points]],5,FALSE))</f>
        <v>0</v>
      </c>
      <c r="M343" s="1">
        <f>IF(ISNA(VLOOKUP(tblPointScore[[#This Row],[Name / Club]],tblMac_Div2A[[Name / Club]:[Points]],5,FALSE)),0,VLOOKUP(tblPointScore[[#This Row],[Name / Club]],tblMac_Div2A[[Name / Club]:[Points]],5,FALSE))</f>
        <v>0</v>
      </c>
      <c r="N343" s="1">
        <f>IF(ISNA(VLOOKUP(tblPointScore[[#This Row],[Name / Club]],tblMac_Div2B[[Name / Club]:[Points]],5,FALSE)),0,VLOOKUP(tblPointScore[[#This Row],[Name / Club]],tblMac_Div2B[[Name / Club]:[Points]],5,FALSE))</f>
        <v>0</v>
      </c>
      <c r="O34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43" s="1">
        <f>IF(ISNA(VLOOKUP(tblPointScore[[#This Row],[Name / Club]],tblNow_Div1A[[Name / Club]:[Points]],5,FALSE)),0,VLOOKUP(tblPointScore[[#This Row],[Name / Club]],tblNow_Div1A[[Name / Club]:[Points]],5,FALSE))</f>
        <v>0</v>
      </c>
      <c r="Q343" s="1">
        <f>IF(ISNA(VLOOKUP(tblPointScore[[#This Row],[Name / Club]],tblNow_Div1B[[Name / Club]:[Points]],5,FALSE)),0,VLOOKUP(tblPointScore[[#This Row],[Name / Club]],tblNow_Div1B[[Name / Club]:[Points]],5,FALSE))</f>
        <v>0</v>
      </c>
      <c r="R343" s="1">
        <f>IF(ISNA(VLOOKUP(tblPointScore[[#This Row],[Name / Club]],tblNow_Div2A[[Name / Club]:[Points]],5,FALSE)),0,VLOOKUP(tblPointScore[[#This Row],[Name / Club]],tblNow_Div2A[[Name / Club]:[Points]],5,FALSE))</f>
        <v>0</v>
      </c>
      <c r="S343" s="1">
        <f>IF(ISNA(VLOOKUP(tblPointScore[[#This Row],[Name / Club]],tblNow_Div2B[[Name / Club]:[Points]],5,FALSE)),0,VLOOKUP(tblPointScore[[#This Row],[Name / Club]],tblNow_Div2B[[Name / Club]:[Points]],5,FALSE))</f>
        <v>0</v>
      </c>
      <c r="T34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43" s="1">
        <f>IF(ISNA(VLOOKUP(tblPointScore[[#This Row],[Name / Club]],tblSthn_Div1[[Name / Club]:[Points]],5,FALSE)),0,VLOOKUP(tblPointScore[[#This Row],[Name / Club]],tblSthn_Div1[[Name / Club]:[Points]],5,FALSE))</f>
        <v>0</v>
      </c>
      <c r="V343" s="1">
        <f>IF(ISNA(VLOOKUP(tblPointScore[[#This Row],[Name / Club]],tblSthn_Div2[[Name / Club]:[Points]],5,FALSE)),0,VLOOKUP(tblPointScore[[#This Row],[Name / Club]],tblSthn_Div2[[Name / Club]:[Points]],5,FALSE))</f>
        <v>0</v>
      </c>
      <c r="W343" s="1">
        <f>IF(ISNA(VLOOKUP(tblPointScore[[#This Row],[Name / Club]],tblSthn_Div1[Name / Club],1,FALSE)),IF(ISNA(VLOOKUP(tblPointScore[[#This Row],[Name / Club]],tblSthn_Div2[Name / Club],1,FALSE)),0,3),3)</f>
        <v>0</v>
      </c>
      <c r="X343" s="1">
        <f>SUM(tblPointScore[[#This Row],[Glbn Div 1]:[Sth H Pts]])</f>
        <v>0</v>
      </c>
      <c r="Y34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4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43" s="38" t="str">
        <f>IF(AND(tblPointScore[[#This Row],[Div 1 Pts]]&gt;0,tblPointScore[[#This Row],[Div 2 Pts]]&gt;0),"Y","N")</f>
        <v>N</v>
      </c>
      <c r="AB343" s="35" t="str">
        <f>IF(AND(tblPointScore[[#This Row],[Mac Div 1 A]]&gt;0,tblPointScore[[#This Row],[Mac Div 1 B]]&gt;0),"Y","N")</f>
        <v>N</v>
      </c>
      <c r="AC343" s="35" t="str">
        <f>IF(AND(tblPointScore[[#This Row],[Mac Div 2 A]]&gt;0,tblPointScore[[#This Row],[Mac Div 2 B]]&gt;0),"Y","N")</f>
        <v>N</v>
      </c>
      <c r="AD343" s="35" t="str">
        <f>IF(AND(tblPointScore[[#This Row],[Now Div 1 A]]&gt;0,tblPointScore[[#This Row],[Now Div 1 B]]&gt;0),"Y","N")</f>
        <v>N</v>
      </c>
      <c r="AE343" s="35" t="str">
        <f>IF(AND(tblPointScore[[#This Row],[Now Div 2 A]]&gt;0,tblPointScore[[#This Row],[Now Div 2 B]]&gt;0),"Y","N")</f>
        <v>N</v>
      </c>
      <c r="AF34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44" spans="1:32" hidden="1">
      <c r="A344" s="1">
        <f ca="1">CELL("row", A343)-1</f>
        <v>342</v>
      </c>
      <c r="B344" s="7" t="s">
        <v>465</v>
      </c>
      <c r="C344" s="7" t="s">
        <v>683</v>
      </c>
      <c r="D344" s="4" t="str">
        <f>CONCATENATE(tblPointScore[[#This Row],[Name]]," - ",tblPointScore[[#This Row],[Club]])</f>
        <v>Holm Jason - SHCC</v>
      </c>
      <c r="E344" s="1">
        <f>IF(ISNA(VLOOKUP(tblPointScore[[#This Row],[Name / Club]],tblGlbn_Div1[[Name / Club]:[Points]],5,FALSE)),0,VLOOKUP(tblPointScore[[#This Row],[Name / Club]],tblGlbn_Div1[[Name / Club]:[Points]],5,FALSE))</f>
        <v>0</v>
      </c>
      <c r="F344" s="9">
        <f>IF(ISNA(VLOOKUP(tblPointScore[[#This Row],[Name / Club]],tblGlbn_Div2[[Name / Club]:[Points]],5,FALSE)),0,VLOOKUP(tblPointScore[[#This Row],[Name / Club]],tblGlbn_Div2[[Name / Club]:[Points]],5,FALSE))</f>
        <v>0</v>
      </c>
      <c r="G344" s="9">
        <f>IF(ISNA(VLOOKUP(tblPointScore[[#This Row],[Name / Club]],tblGlbn_Div1[Name / Club],1,FALSE)),IF(ISNA(VLOOKUP(tblPointScore[[#This Row],[Name / Club]],tblGlbn_Div2[Name / Club],1,FALSE)),0,3),3)</f>
        <v>0</v>
      </c>
      <c r="H344" s="1">
        <f>IF(ISNA(VLOOKUP(tblPointScore[[#This Row],[Name / Club]],tblIll_Div1[[Name / Club]:[Points]],5,FALSE)),0,VLOOKUP(tblPointScore[[#This Row],[Name / Club]],tblIll_Div1[[Name / Club]:[Points]],5,FALSE))</f>
        <v>0</v>
      </c>
      <c r="I344" s="1">
        <f>IF(ISNA(VLOOKUP(tblPointScore[[#This Row],[Name / Club]],tblIll_Div2[[Name / Club]:[Points]],5,FALSE)),0,VLOOKUP(tblPointScore[[#This Row],[Name / Club]],tblIll_Div2[[Name / Club]:[Points]],5,FALSE))</f>
        <v>0</v>
      </c>
      <c r="J344" s="1">
        <f>IF(ISNA(VLOOKUP(tblPointScore[[#This Row],[Name / Club]],tblIll_Div1[Name / Club],1,FALSE)),IF(ISNA(VLOOKUP(tblPointScore[[#This Row],[Name / Club]],tblIll_Div2[Name / Club],1,FALSE)),0,3),3)</f>
        <v>0</v>
      </c>
      <c r="K344" s="1">
        <f>IF(ISNA(VLOOKUP(tblPointScore[[#This Row],[Name / Club]],tblMac_Div1A[[Name / Club]:[Points]],5,FALSE)),0,VLOOKUP(tblPointScore[[#This Row],[Name / Club]],tblMac_Div1A[[Name / Club]:[Points]],5,FALSE))</f>
        <v>0</v>
      </c>
      <c r="L344" s="1">
        <f>IF(ISNA(VLOOKUP(tblPointScore[[#This Row],[Name / Club]],tblMac_Div1B[[Name / Club]:[Points]],5,FALSE)),0,VLOOKUP(tblPointScore[[#This Row],[Name / Club]],tblMac_Div1B[[Name / Club]:[Points]],5,FALSE))</f>
        <v>0</v>
      </c>
      <c r="M344" s="1">
        <f>IF(ISNA(VLOOKUP(tblPointScore[[#This Row],[Name / Club]],tblMac_Div2A[[Name / Club]:[Points]],5,FALSE)),0,VLOOKUP(tblPointScore[[#This Row],[Name / Club]],tblMac_Div2A[[Name / Club]:[Points]],5,FALSE))</f>
        <v>0</v>
      </c>
      <c r="N344" s="1">
        <f>IF(ISNA(VLOOKUP(tblPointScore[[#This Row],[Name / Club]],tblMac_Div2B[[Name / Club]:[Points]],5,FALSE)),0,VLOOKUP(tblPointScore[[#This Row],[Name / Club]],tblMac_Div2B[[Name / Club]:[Points]],5,FALSE))</f>
        <v>0</v>
      </c>
      <c r="O34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44" s="1">
        <f>IF(ISNA(VLOOKUP(tblPointScore[[#This Row],[Name / Club]],tblNow_Div1A[[Name / Club]:[Points]],5,FALSE)),0,VLOOKUP(tblPointScore[[#This Row],[Name / Club]],tblNow_Div1A[[Name / Club]:[Points]],5,FALSE))</f>
        <v>0</v>
      </c>
      <c r="Q344" s="1">
        <f>IF(ISNA(VLOOKUP(tblPointScore[[#This Row],[Name / Club]],tblNow_Div1B[[Name / Club]:[Points]],5,FALSE)),0,VLOOKUP(tblPointScore[[#This Row],[Name / Club]],tblNow_Div1B[[Name / Club]:[Points]],5,FALSE))</f>
        <v>0</v>
      </c>
      <c r="R344" s="1">
        <f>IF(ISNA(VLOOKUP(tblPointScore[[#This Row],[Name / Club]],tblNow_Div2A[[Name / Club]:[Points]],5,FALSE)),0,VLOOKUP(tblPointScore[[#This Row],[Name / Club]],tblNow_Div2A[[Name / Club]:[Points]],5,FALSE))</f>
        <v>0</v>
      </c>
      <c r="S344" s="1">
        <f>IF(ISNA(VLOOKUP(tblPointScore[[#This Row],[Name / Club]],tblNow_Div2B[[Name / Club]:[Points]],5,FALSE)),0,VLOOKUP(tblPointScore[[#This Row],[Name / Club]],tblNow_Div2B[[Name / Club]:[Points]],5,FALSE))</f>
        <v>0</v>
      </c>
      <c r="T34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44" s="1">
        <f>IF(ISNA(VLOOKUP(tblPointScore[[#This Row],[Name / Club]],tblSthn_Div1[[Name / Club]:[Points]],5,FALSE)),0,VLOOKUP(tblPointScore[[#This Row],[Name / Club]],tblSthn_Div1[[Name / Club]:[Points]],5,FALSE))</f>
        <v>0</v>
      </c>
      <c r="V344" s="1">
        <f>IF(ISNA(VLOOKUP(tblPointScore[[#This Row],[Name / Club]],tblSthn_Div2[[Name / Club]:[Points]],5,FALSE)),0,VLOOKUP(tblPointScore[[#This Row],[Name / Club]],tblSthn_Div2[[Name / Club]:[Points]],5,FALSE))</f>
        <v>0</v>
      </c>
      <c r="W344" s="1">
        <f>IF(ISNA(VLOOKUP(tblPointScore[[#This Row],[Name / Club]],tblSthn_Div1[Name / Club],1,FALSE)),IF(ISNA(VLOOKUP(tblPointScore[[#This Row],[Name / Club]],tblSthn_Div2[Name / Club],1,FALSE)),0,3),3)</f>
        <v>0</v>
      </c>
      <c r="X344" s="9">
        <f>SUM(tblPointScore[[#This Row],[Glbn Div 1]:[Sth H Pts]])</f>
        <v>0</v>
      </c>
      <c r="Y34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4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44" s="38" t="str">
        <f>IF(AND(tblPointScore[[#This Row],[Div 1 Pts]]&gt;0,tblPointScore[[#This Row],[Div 2 Pts]]&gt;0),"Y","N")</f>
        <v>N</v>
      </c>
      <c r="AB344" s="35" t="str">
        <f>IF(AND(tblPointScore[[#This Row],[Mac Div 1 A]]&gt;0,tblPointScore[[#This Row],[Mac Div 1 B]]&gt;0),"Y","N")</f>
        <v>N</v>
      </c>
      <c r="AC344" s="35" t="str">
        <f>IF(AND(tblPointScore[[#This Row],[Mac Div 2 A]]&gt;0,tblPointScore[[#This Row],[Mac Div 2 B]]&gt;0),"Y","N")</f>
        <v>N</v>
      </c>
      <c r="AD344" s="35" t="str">
        <f>IF(AND(tblPointScore[[#This Row],[Now Div 1 A]]&gt;0,tblPointScore[[#This Row],[Now Div 1 B]]&gt;0),"Y","N")</f>
        <v>N</v>
      </c>
      <c r="AE344" s="35" t="str">
        <f>IF(AND(tblPointScore[[#This Row],[Now Div 2 A]]&gt;0,tblPointScore[[#This Row],[Now Div 2 B]]&gt;0),"Y","N")</f>
        <v>N</v>
      </c>
      <c r="AF34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45" spans="1:32" hidden="1">
      <c r="A345" s="1">
        <f ca="1">CELL("row", A344)-1</f>
        <v>343</v>
      </c>
      <c r="B345" s="7" t="s">
        <v>201</v>
      </c>
      <c r="C345" s="7" t="s">
        <v>683</v>
      </c>
      <c r="D345" s="4" t="str">
        <f>CONCATENATE(tblPointScore[[#This Row],[Name]]," - ",tblPointScore[[#This Row],[Club]])</f>
        <v>Hooke Craig - SHCC</v>
      </c>
      <c r="E345" s="1">
        <f>IF(ISNA(VLOOKUP(tblPointScore[[#This Row],[Name / Club]],tblGlbn_Div1[[Name / Club]:[Points]],5,FALSE)),0,VLOOKUP(tblPointScore[[#This Row],[Name / Club]],tblGlbn_Div1[[Name / Club]:[Points]],5,FALSE))</f>
        <v>0</v>
      </c>
      <c r="F345" s="1">
        <f>IF(ISNA(VLOOKUP(tblPointScore[[#This Row],[Name / Club]],tblGlbn_Div2[[Name / Club]:[Points]],5,FALSE)),0,VLOOKUP(tblPointScore[[#This Row],[Name / Club]],tblGlbn_Div2[[Name / Club]:[Points]],5,FALSE))</f>
        <v>0</v>
      </c>
      <c r="G345" s="1">
        <f>IF(ISNA(VLOOKUP(tblPointScore[[#This Row],[Name / Club]],tblGlbn_Div1[Name / Club],1,FALSE)),IF(ISNA(VLOOKUP(tblPointScore[[#This Row],[Name / Club]],tblGlbn_Div2[Name / Club],1,FALSE)),0,3),3)</f>
        <v>0</v>
      </c>
      <c r="H345" s="1">
        <f>IF(ISNA(VLOOKUP(tblPointScore[[#This Row],[Name / Club]],tblIll_Div1[[Name / Club]:[Points]],5,FALSE)),0,VLOOKUP(tblPointScore[[#This Row],[Name / Club]],tblIll_Div1[[Name / Club]:[Points]],5,FALSE))</f>
        <v>0</v>
      </c>
      <c r="I345" s="1">
        <f>IF(ISNA(VLOOKUP(tblPointScore[[#This Row],[Name / Club]],tblIll_Div2[[Name / Club]:[Points]],5,FALSE)),0,VLOOKUP(tblPointScore[[#This Row],[Name / Club]],tblIll_Div2[[Name / Club]:[Points]],5,FALSE))</f>
        <v>0</v>
      </c>
      <c r="J345" s="1">
        <f>IF(ISNA(VLOOKUP(tblPointScore[[#This Row],[Name / Club]],tblIll_Div1[Name / Club],1,FALSE)),IF(ISNA(VLOOKUP(tblPointScore[[#This Row],[Name / Club]],tblIll_Div2[Name / Club],1,FALSE)),0,3),3)</f>
        <v>0</v>
      </c>
      <c r="K345" s="1">
        <f>IF(ISNA(VLOOKUP(tblPointScore[[#This Row],[Name / Club]],tblMac_Div1A[[Name / Club]:[Points]],5,FALSE)),0,VLOOKUP(tblPointScore[[#This Row],[Name / Club]],tblMac_Div1A[[Name / Club]:[Points]],5,FALSE))</f>
        <v>0</v>
      </c>
      <c r="L345" s="1">
        <f>IF(ISNA(VLOOKUP(tblPointScore[[#This Row],[Name / Club]],tblMac_Div1B[[Name / Club]:[Points]],5,FALSE)),0,VLOOKUP(tblPointScore[[#This Row],[Name / Club]],tblMac_Div1B[[Name / Club]:[Points]],5,FALSE))</f>
        <v>0</v>
      </c>
      <c r="M345" s="1">
        <f>IF(ISNA(VLOOKUP(tblPointScore[[#This Row],[Name / Club]],tblMac_Div2A[[Name / Club]:[Points]],5,FALSE)),0,VLOOKUP(tblPointScore[[#This Row],[Name / Club]],tblMac_Div2A[[Name / Club]:[Points]],5,FALSE))</f>
        <v>0</v>
      </c>
      <c r="N345" s="1">
        <f>IF(ISNA(VLOOKUP(tblPointScore[[#This Row],[Name / Club]],tblMac_Div2B[[Name / Club]:[Points]],5,FALSE)),0,VLOOKUP(tblPointScore[[#This Row],[Name / Club]],tblMac_Div2B[[Name / Club]:[Points]],5,FALSE))</f>
        <v>0</v>
      </c>
      <c r="O34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45" s="1">
        <f>IF(ISNA(VLOOKUP(tblPointScore[[#This Row],[Name / Club]],tblNow_Div1A[[Name / Club]:[Points]],5,FALSE)),0,VLOOKUP(tblPointScore[[#This Row],[Name / Club]],tblNow_Div1A[[Name / Club]:[Points]],5,FALSE))</f>
        <v>0</v>
      </c>
      <c r="Q345" s="1">
        <f>IF(ISNA(VLOOKUP(tblPointScore[[#This Row],[Name / Club]],tblNow_Div1B[[Name / Club]:[Points]],5,FALSE)),0,VLOOKUP(tblPointScore[[#This Row],[Name / Club]],tblNow_Div1B[[Name / Club]:[Points]],5,FALSE))</f>
        <v>0</v>
      </c>
      <c r="R345" s="1">
        <f>IF(ISNA(VLOOKUP(tblPointScore[[#This Row],[Name / Club]],tblNow_Div2A[[Name / Club]:[Points]],5,FALSE)),0,VLOOKUP(tblPointScore[[#This Row],[Name / Club]],tblNow_Div2A[[Name / Club]:[Points]],5,FALSE))</f>
        <v>0</v>
      </c>
      <c r="S345" s="1">
        <f>IF(ISNA(VLOOKUP(tblPointScore[[#This Row],[Name / Club]],tblNow_Div2B[[Name / Club]:[Points]],5,FALSE)),0,VLOOKUP(tblPointScore[[#This Row],[Name / Club]],tblNow_Div2B[[Name / Club]:[Points]],5,FALSE))</f>
        <v>0</v>
      </c>
      <c r="T34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45" s="1">
        <f>IF(ISNA(VLOOKUP(tblPointScore[[#This Row],[Name / Club]],tblSthn_Div1[[Name / Club]:[Points]],5,FALSE)),0,VLOOKUP(tblPointScore[[#This Row],[Name / Club]],tblSthn_Div1[[Name / Club]:[Points]],5,FALSE))</f>
        <v>0</v>
      </c>
      <c r="V345" s="1">
        <f>IF(ISNA(VLOOKUP(tblPointScore[[#This Row],[Name / Club]],tblSthn_Div2[[Name / Club]:[Points]],5,FALSE)),0,VLOOKUP(tblPointScore[[#This Row],[Name / Club]],tblSthn_Div2[[Name / Club]:[Points]],5,FALSE))</f>
        <v>0</v>
      </c>
      <c r="W345" s="1">
        <f>IF(ISNA(VLOOKUP(tblPointScore[[#This Row],[Name / Club]],tblSthn_Div1[Name / Club],1,FALSE)),IF(ISNA(VLOOKUP(tblPointScore[[#This Row],[Name / Club]],tblSthn_Div2[Name / Club],1,FALSE)),0,3),3)</f>
        <v>0</v>
      </c>
      <c r="X345" s="1">
        <f>SUM(tblPointScore[[#This Row],[Glbn Div 1]:[Sth H Pts]])</f>
        <v>0</v>
      </c>
      <c r="Y34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4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45" s="38" t="str">
        <f>IF(AND(tblPointScore[[#This Row],[Div 1 Pts]]&gt;0,tblPointScore[[#This Row],[Div 2 Pts]]&gt;0),"Y","N")</f>
        <v>N</v>
      </c>
      <c r="AB345" s="35" t="str">
        <f>IF(AND(tblPointScore[[#This Row],[Mac Div 1 A]]&gt;0,tblPointScore[[#This Row],[Mac Div 1 B]]&gt;0),"Y","N")</f>
        <v>N</v>
      </c>
      <c r="AC345" s="35" t="str">
        <f>IF(AND(tblPointScore[[#This Row],[Mac Div 2 A]]&gt;0,tblPointScore[[#This Row],[Mac Div 2 B]]&gt;0),"Y","N")</f>
        <v>N</v>
      </c>
      <c r="AD345" s="35" t="str">
        <f>IF(AND(tblPointScore[[#This Row],[Now Div 1 A]]&gt;0,tblPointScore[[#This Row],[Now Div 1 B]]&gt;0),"Y","N")</f>
        <v>N</v>
      </c>
      <c r="AE345" s="35" t="str">
        <f>IF(AND(tblPointScore[[#This Row],[Now Div 2 A]]&gt;0,tblPointScore[[#This Row],[Now Div 2 B]]&gt;0),"Y","N")</f>
        <v>N</v>
      </c>
      <c r="AF34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46" spans="1:32" hidden="1">
      <c r="A346" s="1">
        <f ca="1">CELL("row", A345)-1</f>
        <v>344</v>
      </c>
      <c r="B346" s="7" t="s">
        <v>202</v>
      </c>
      <c r="C346" s="7" t="s">
        <v>681</v>
      </c>
      <c r="D346" s="4" t="str">
        <f>CONCATENATE(tblPointScore[[#This Row],[Name]]," - ",tblPointScore[[#This Row],[Club]])</f>
        <v>Hoskins Jim - GCC</v>
      </c>
      <c r="E346" s="1">
        <f>IF(ISNA(VLOOKUP(tblPointScore[[#This Row],[Name / Club]],tblGlbn_Div1[[Name / Club]:[Points]],5,FALSE)),0,VLOOKUP(tblPointScore[[#This Row],[Name / Club]],tblGlbn_Div1[[Name / Club]:[Points]],5,FALSE))</f>
        <v>0</v>
      </c>
      <c r="F346" s="1">
        <f>IF(ISNA(VLOOKUP(tblPointScore[[#This Row],[Name / Club]],tblGlbn_Div2[[Name / Club]:[Points]],5,FALSE)),0,VLOOKUP(tblPointScore[[#This Row],[Name / Club]],tblGlbn_Div2[[Name / Club]:[Points]],5,FALSE))</f>
        <v>0</v>
      </c>
      <c r="G346" s="1">
        <f>IF(ISNA(VLOOKUP(tblPointScore[[#This Row],[Name / Club]],tblGlbn_Div1[Name / Club],1,FALSE)),IF(ISNA(VLOOKUP(tblPointScore[[#This Row],[Name / Club]],tblGlbn_Div2[Name / Club],1,FALSE)),0,3),3)</f>
        <v>0</v>
      </c>
      <c r="H346" s="1">
        <f>IF(ISNA(VLOOKUP(tblPointScore[[#This Row],[Name / Club]],tblIll_Div1[[Name / Club]:[Points]],5,FALSE)),0,VLOOKUP(tblPointScore[[#This Row],[Name / Club]],tblIll_Div1[[Name / Club]:[Points]],5,FALSE))</f>
        <v>0</v>
      </c>
      <c r="I346" s="1">
        <f>IF(ISNA(VLOOKUP(tblPointScore[[#This Row],[Name / Club]],tblIll_Div2[[Name / Club]:[Points]],5,FALSE)),0,VLOOKUP(tblPointScore[[#This Row],[Name / Club]],tblIll_Div2[[Name / Club]:[Points]],5,FALSE))</f>
        <v>0</v>
      </c>
      <c r="J346" s="1">
        <f>IF(ISNA(VLOOKUP(tblPointScore[[#This Row],[Name / Club]],tblIll_Div1[Name / Club],1,FALSE)),IF(ISNA(VLOOKUP(tblPointScore[[#This Row],[Name / Club]],tblIll_Div2[Name / Club],1,FALSE)),0,3),3)</f>
        <v>0</v>
      </c>
      <c r="K346" s="1">
        <f>IF(ISNA(VLOOKUP(tblPointScore[[#This Row],[Name / Club]],tblMac_Div1A[[Name / Club]:[Points]],5,FALSE)),0,VLOOKUP(tblPointScore[[#This Row],[Name / Club]],tblMac_Div1A[[Name / Club]:[Points]],5,FALSE))</f>
        <v>0</v>
      </c>
      <c r="L346" s="1">
        <f>IF(ISNA(VLOOKUP(tblPointScore[[#This Row],[Name / Club]],tblMac_Div1B[[Name / Club]:[Points]],5,FALSE)),0,VLOOKUP(tblPointScore[[#This Row],[Name / Club]],tblMac_Div1B[[Name / Club]:[Points]],5,FALSE))</f>
        <v>0</v>
      </c>
      <c r="M346" s="1">
        <f>IF(ISNA(VLOOKUP(tblPointScore[[#This Row],[Name / Club]],tblMac_Div2A[[Name / Club]:[Points]],5,FALSE)),0,VLOOKUP(tblPointScore[[#This Row],[Name / Club]],tblMac_Div2A[[Name / Club]:[Points]],5,FALSE))</f>
        <v>0</v>
      </c>
      <c r="N346" s="1">
        <f>IF(ISNA(VLOOKUP(tblPointScore[[#This Row],[Name / Club]],tblMac_Div2B[[Name / Club]:[Points]],5,FALSE)),0,VLOOKUP(tblPointScore[[#This Row],[Name / Club]],tblMac_Div2B[[Name / Club]:[Points]],5,FALSE))</f>
        <v>0</v>
      </c>
      <c r="O34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46" s="1">
        <f>IF(ISNA(VLOOKUP(tblPointScore[[#This Row],[Name / Club]],tblNow_Div1A[[Name / Club]:[Points]],5,FALSE)),0,VLOOKUP(tblPointScore[[#This Row],[Name / Club]],tblNow_Div1A[[Name / Club]:[Points]],5,FALSE))</f>
        <v>0</v>
      </c>
      <c r="Q346" s="1">
        <f>IF(ISNA(VLOOKUP(tblPointScore[[#This Row],[Name / Club]],tblNow_Div1B[[Name / Club]:[Points]],5,FALSE)),0,VLOOKUP(tblPointScore[[#This Row],[Name / Club]],tblNow_Div1B[[Name / Club]:[Points]],5,FALSE))</f>
        <v>0</v>
      </c>
      <c r="R346" s="1">
        <f>IF(ISNA(VLOOKUP(tblPointScore[[#This Row],[Name / Club]],tblNow_Div2A[[Name / Club]:[Points]],5,FALSE)),0,VLOOKUP(tblPointScore[[#This Row],[Name / Club]],tblNow_Div2A[[Name / Club]:[Points]],5,FALSE))</f>
        <v>0</v>
      </c>
      <c r="S346" s="1">
        <f>IF(ISNA(VLOOKUP(tblPointScore[[#This Row],[Name / Club]],tblNow_Div2B[[Name / Club]:[Points]],5,FALSE)),0,VLOOKUP(tblPointScore[[#This Row],[Name / Club]],tblNow_Div2B[[Name / Club]:[Points]],5,FALSE))</f>
        <v>0</v>
      </c>
      <c r="T34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46" s="1">
        <f>IF(ISNA(VLOOKUP(tblPointScore[[#This Row],[Name / Club]],tblSthn_Div1[[Name / Club]:[Points]],5,FALSE)),0,VLOOKUP(tblPointScore[[#This Row],[Name / Club]],tblSthn_Div1[[Name / Club]:[Points]],5,FALSE))</f>
        <v>0</v>
      </c>
      <c r="V346" s="1">
        <f>IF(ISNA(VLOOKUP(tblPointScore[[#This Row],[Name / Club]],tblSthn_Div2[[Name / Club]:[Points]],5,FALSE)),0,VLOOKUP(tblPointScore[[#This Row],[Name / Club]],tblSthn_Div2[[Name / Club]:[Points]],5,FALSE))</f>
        <v>0</v>
      </c>
      <c r="W346" s="1">
        <f>IF(ISNA(VLOOKUP(tblPointScore[[#This Row],[Name / Club]],tblSthn_Div1[Name / Club],1,FALSE)),IF(ISNA(VLOOKUP(tblPointScore[[#This Row],[Name / Club]],tblSthn_Div2[Name / Club],1,FALSE)),0,3),3)</f>
        <v>0</v>
      </c>
      <c r="X346" s="1">
        <f>SUM(tblPointScore[[#This Row],[Glbn Div 1]:[Sth H Pts]])</f>
        <v>0</v>
      </c>
      <c r="Y34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4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46" s="38" t="str">
        <f>IF(AND(tblPointScore[[#This Row],[Div 1 Pts]]&gt;0,tblPointScore[[#This Row],[Div 2 Pts]]&gt;0),"Y","N")</f>
        <v>N</v>
      </c>
      <c r="AB346" s="35" t="str">
        <f>IF(AND(tblPointScore[[#This Row],[Mac Div 1 A]]&gt;0,tblPointScore[[#This Row],[Mac Div 1 B]]&gt;0),"Y","N")</f>
        <v>N</v>
      </c>
      <c r="AC346" s="35" t="str">
        <f>IF(AND(tblPointScore[[#This Row],[Mac Div 2 A]]&gt;0,tblPointScore[[#This Row],[Mac Div 2 B]]&gt;0),"Y","N")</f>
        <v>N</v>
      </c>
      <c r="AD346" s="35" t="str">
        <f>IF(AND(tblPointScore[[#This Row],[Now Div 1 A]]&gt;0,tblPointScore[[#This Row],[Now Div 1 B]]&gt;0),"Y","N")</f>
        <v>N</v>
      </c>
      <c r="AE346" s="35" t="str">
        <f>IF(AND(tblPointScore[[#This Row],[Now Div 2 A]]&gt;0,tblPointScore[[#This Row],[Now Div 2 B]]&gt;0),"Y","N")</f>
        <v>N</v>
      </c>
      <c r="AF34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47" spans="1:32" hidden="1">
      <c r="A347" s="1">
        <f ca="1">CELL("row", A346)-1</f>
        <v>345</v>
      </c>
      <c r="B347" s="7" t="s">
        <v>466</v>
      </c>
      <c r="C347" s="7" t="s">
        <v>681</v>
      </c>
      <c r="D347" s="4" t="str">
        <f>CONCATENATE(tblPointScore[[#This Row],[Name]]," - ",tblPointScore[[#This Row],[Club]])</f>
        <v>Howard Mark - GCC</v>
      </c>
      <c r="E347" s="1">
        <f>IF(ISNA(VLOOKUP(tblPointScore[[#This Row],[Name / Club]],tblGlbn_Div1[[Name / Club]:[Points]],5,FALSE)),0,VLOOKUP(tblPointScore[[#This Row],[Name / Club]],tblGlbn_Div1[[Name / Club]:[Points]],5,FALSE))</f>
        <v>0</v>
      </c>
      <c r="F347" s="9">
        <f>IF(ISNA(VLOOKUP(tblPointScore[[#This Row],[Name / Club]],tblGlbn_Div2[[Name / Club]:[Points]],5,FALSE)),0,VLOOKUP(tblPointScore[[#This Row],[Name / Club]],tblGlbn_Div2[[Name / Club]:[Points]],5,FALSE))</f>
        <v>0</v>
      </c>
      <c r="G347" s="9">
        <f>IF(ISNA(VLOOKUP(tblPointScore[[#This Row],[Name / Club]],tblGlbn_Div1[Name / Club],1,FALSE)),IF(ISNA(VLOOKUP(tblPointScore[[#This Row],[Name / Club]],tblGlbn_Div2[Name / Club],1,FALSE)),0,3),3)</f>
        <v>0</v>
      </c>
      <c r="H347" s="1">
        <f>IF(ISNA(VLOOKUP(tblPointScore[[#This Row],[Name / Club]],tblIll_Div1[[Name / Club]:[Points]],5,FALSE)),0,VLOOKUP(tblPointScore[[#This Row],[Name / Club]],tblIll_Div1[[Name / Club]:[Points]],5,FALSE))</f>
        <v>0</v>
      </c>
      <c r="I347" s="1">
        <f>IF(ISNA(VLOOKUP(tblPointScore[[#This Row],[Name / Club]],tblIll_Div2[[Name / Club]:[Points]],5,FALSE)),0,VLOOKUP(tblPointScore[[#This Row],[Name / Club]],tblIll_Div2[[Name / Club]:[Points]],5,FALSE))</f>
        <v>0</v>
      </c>
      <c r="J347" s="1">
        <f>IF(ISNA(VLOOKUP(tblPointScore[[#This Row],[Name / Club]],tblIll_Div1[Name / Club],1,FALSE)),IF(ISNA(VLOOKUP(tblPointScore[[#This Row],[Name / Club]],tblIll_Div2[Name / Club],1,FALSE)),0,3),3)</f>
        <v>0</v>
      </c>
      <c r="K347" s="1">
        <f>IF(ISNA(VLOOKUP(tblPointScore[[#This Row],[Name / Club]],tblMac_Div1A[[Name / Club]:[Points]],5,FALSE)),0,VLOOKUP(tblPointScore[[#This Row],[Name / Club]],tblMac_Div1A[[Name / Club]:[Points]],5,FALSE))</f>
        <v>0</v>
      </c>
      <c r="L347" s="1">
        <f>IF(ISNA(VLOOKUP(tblPointScore[[#This Row],[Name / Club]],tblMac_Div1B[[Name / Club]:[Points]],5,FALSE)),0,VLOOKUP(tblPointScore[[#This Row],[Name / Club]],tblMac_Div1B[[Name / Club]:[Points]],5,FALSE))</f>
        <v>0</v>
      </c>
      <c r="M347" s="1">
        <f>IF(ISNA(VLOOKUP(tblPointScore[[#This Row],[Name / Club]],tblMac_Div2A[[Name / Club]:[Points]],5,FALSE)),0,VLOOKUP(tblPointScore[[#This Row],[Name / Club]],tblMac_Div2A[[Name / Club]:[Points]],5,FALSE))</f>
        <v>0</v>
      </c>
      <c r="N347" s="1">
        <f>IF(ISNA(VLOOKUP(tblPointScore[[#This Row],[Name / Club]],tblMac_Div2B[[Name / Club]:[Points]],5,FALSE)),0,VLOOKUP(tblPointScore[[#This Row],[Name / Club]],tblMac_Div2B[[Name / Club]:[Points]],5,FALSE))</f>
        <v>0</v>
      </c>
      <c r="O34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47" s="1">
        <f>IF(ISNA(VLOOKUP(tblPointScore[[#This Row],[Name / Club]],tblNow_Div1A[[Name / Club]:[Points]],5,FALSE)),0,VLOOKUP(tblPointScore[[#This Row],[Name / Club]],tblNow_Div1A[[Name / Club]:[Points]],5,FALSE))</f>
        <v>0</v>
      </c>
      <c r="Q347" s="1">
        <f>IF(ISNA(VLOOKUP(tblPointScore[[#This Row],[Name / Club]],tblNow_Div1B[[Name / Club]:[Points]],5,FALSE)),0,VLOOKUP(tblPointScore[[#This Row],[Name / Club]],tblNow_Div1B[[Name / Club]:[Points]],5,FALSE))</f>
        <v>0</v>
      </c>
      <c r="R347" s="1">
        <f>IF(ISNA(VLOOKUP(tblPointScore[[#This Row],[Name / Club]],tblNow_Div2A[[Name / Club]:[Points]],5,FALSE)),0,VLOOKUP(tblPointScore[[#This Row],[Name / Club]],tblNow_Div2A[[Name / Club]:[Points]],5,FALSE))</f>
        <v>0</v>
      </c>
      <c r="S347" s="1">
        <f>IF(ISNA(VLOOKUP(tblPointScore[[#This Row],[Name / Club]],tblNow_Div2B[[Name / Club]:[Points]],5,FALSE)),0,VLOOKUP(tblPointScore[[#This Row],[Name / Club]],tblNow_Div2B[[Name / Club]:[Points]],5,FALSE))</f>
        <v>0</v>
      </c>
      <c r="T34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47" s="1">
        <f>IF(ISNA(VLOOKUP(tblPointScore[[#This Row],[Name / Club]],tblSthn_Div1[[Name / Club]:[Points]],5,FALSE)),0,VLOOKUP(tblPointScore[[#This Row],[Name / Club]],tblSthn_Div1[[Name / Club]:[Points]],5,FALSE))</f>
        <v>0</v>
      </c>
      <c r="V347" s="1">
        <f>IF(ISNA(VLOOKUP(tblPointScore[[#This Row],[Name / Club]],tblSthn_Div2[[Name / Club]:[Points]],5,FALSE)),0,VLOOKUP(tblPointScore[[#This Row],[Name / Club]],tblSthn_Div2[[Name / Club]:[Points]],5,FALSE))</f>
        <v>0</v>
      </c>
      <c r="W347" s="1">
        <f>IF(ISNA(VLOOKUP(tblPointScore[[#This Row],[Name / Club]],tblSthn_Div1[Name / Club],1,FALSE)),IF(ISNA(VLOOKUP(tblPointScore[[#This Row],[Name / Club]],tblSthn_Div2[Name / Club],1,FALSE)),0,3),3)</f>
        <v>0</v>
      </c>
      <c r="X347" s="9">
        <f>SUM(tblPointScore[[#This Row],[Glbn Div 1]:[Sth H Pts]])</f>
        <v>0</v>
      </c>
      <c r="Y34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4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47" s="38" t="str">
        <f>IF(AND(tblPointScore[[#This Row],[Div 1 Pts]]&gt;0,tblPointScore[[#This Row],[Div 2 Pts]]&gt;0),"Y","N")</f>
        <v>N</v>
      </c>
      <c r="AB347" s="35" t="str">
        <f>IF(AND(tblPointScore[[#This Row],[Mac Div 1 A]]&gt;0,tblPointScore[[#This Row],[Mac Div 1 B]]&gt;0),"Y","N")</f>
        <v>N</v>
      </c>
      <c r="AC347" s="35" t="str">
        <f>IF(AND(tblPointScore[[#This Row],[Mac Div 2 A]]&gt;0,tblPointScore[[#This Row],[Mac Div 2 B]]&gt;0),"Y","N")</f>
        <v>N</v>
      </c>
      <c r="AD347" s="35" t="str">
        <f>IF(AND(tblPointScore[[#This Row],[Now Div 1 A]]&gt;0,tblPointScore[[#This Row],[Now Div 1 B]]&gt;0),"Y","N")</f>
        <v>N</v>
      </c>
      <c r="AE347" s="35" t="str">
        <f>IF(AND(tblPointScore[[#This Row],[Now Div 2 A]]&gt;0,tblPointScore[[#This Row],[Now Div 2 B]]&gt;0),"Y","N")</f>
        <v>N</v>
      </c>
      <c r="AF34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48" spans="1:32" hidden="1">
      <c r="A348" s="1">
        <f ca="1">CELL("row", A347)-1</f>
        <v>346</v>
      </c>
      <c r="B348" s="7" t="s">
        <v>467</v>
      </c>
      <c r="C348" s="7" t="s">
        <v>681</v>
      </c>
      <c r="D348" s="4" t="str">
        <f>CONCATENATE(tblPointScore[[#This Row],[Name]]," - ",tblPointScore[[#This Row],[Club]])</f>
        <v>Howard Mark  - GCC</v>
      </c>
      <c r="E348" s="1">
        <f>IF(ISNA(VLOOKUP(tblPointScore[[#This Row],[Name / Club]],tblGlbn_Div1[[Name / Club]:[Points]],5,FALSE)),0,VLOOKUP(tblPointScore[[#This Row],[Name / Club]],tblGlbn_Div1[[Name / Club]:[Points]],5,FALSE))</f>
        <v>0</v>
      </c>
      <c r="F348" s="9">
        <f>IF(ISNA(VLOOKUP(tblPointScore[[#This Row],[Name / Club]],tblGlbn_Div2[[Name / Club]:[Points]],5,FALSE)),0,VLOOKUP(tblPointScore[[#This Row],[Name / Club]],tblGlbn_Div2[[Name / Club]:[Points]],5,FALSE))</f>
        <v>0</v>
      </c>
      <c r="G348" s="9">
        <f>IF(ISNA(VLOOKUP(tblPointScore[[#This Row],[Name / Club]],tblGlbn_Div1[Name / Club],1,FALSE)),IF(ISNA(VLOOKUP(tblPointScore[[#This Row],[Name / Club]],tblGlbn_Div2[Name / Club],1,FALSE)),0,3),3)</f>
        <v>0</v>
      </c>
      <c r="H348" s="1">
        <f>IF(ISNA(VLOOKUP(tblPointScore[[#This Row],[Name / Club]],tblIll_Div1[[Name / Club]:[Points]],5,FALSE)),0,VLOOKUP(tblPointScore[[#This Row],[Name / Club]],tblIll_Div1[[Name / Club]:[Points]],5,FALSE))</f>
        <v>0</v>
      </c>
      <c r="I348" s="1">
        <f>IF(ISNA(VLOOKUP(tblPointScore[[#This Row],[Name / Club]],tblIll_Div2[[Name / Club]:[Points]],5,FALSE)),0,VLOOKUP(tblPointScore[[#This Row],[Name / Club]],tblIll_Div2[[Name / Club]:[Points]],5,FALSE))</f>
        <v>0</v>
      </c>
      <c r="J348" s="1">
        <f>IF(ISNA(VLOOKUP(tblPointScore[[#This Row],[Name / Club]],tblIll_Div1[Name / Club],1,FALSE)),IF(ISNA(VLOOKUP(tblPointScore[[#This Row],[Name / Club]],tblIll_Div2[Name / Club],1,FALSE)),0,3),3)</f>
        <v>0</v>
      </c>
      <c r="K348" s="1">
        <f>IF(ISNA(VLOOKUP(tblPointScore[[#This Row],[Name / Club]],tblMac_Div1A[[Name / Club]:[Points]],5,FALSE)),0,VLOOKUP(tblPointScore[[#This Row],[Name / Club]],tblMac_Div1A[[Name / Club]:[Points]],5,FALSE))</f>
        <v>0</v>
      </c>
      <c r="L348" s="1">
        <f>IF(ISNA(VLOOKUP(tblPointScore[[#This Row],[Name / Club]],tblMac_Div1B[[Name / Club]:[Points]],5,FALSE)),0,VLOOKUP(tblPointScore[[#This Row],[Name / Club]],tblMac_Div1B[[Name / Club]:[Points]],5,FALSE))</f>
        <v>0</v>
      </c>
      <c r="M348" s="1">
        <f>IF(ISNA(VLOOKUP(tblPointScore[[#This Row],[Name / Club]],tblMac_Div2A[[Name / Club]:[Points]],5,FALSE)),0,VLOOKUP(tblPointScore[[#This Row],[Name / Club]],tblMac_Div2A[[Name / Club]:[Points]],5,FALSE))</f>
        <v>0</v>
      </c>
      <c r="N348" s="1">
        <f>IF(ISNA(VLOOKUP(tblPointScore[[#This Row],[Name / Club]],tblMac_Div2B[[Name / Club]:[Points]],5,FALSE)),0,VLOOKUP(tblPointScore[[#This Row],[Name / Club]],tblMac_Div2B[[Name / Club]:[Points]],5,FALSE))</f>
        <v>0</v>
      </c>
      <c r="O34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48" s="1">
        <f>IF(ISNA(VLOOKUP(tblPointScore[[#This Row],[Name / Club]],tblNow_Div1A[[Name / Club]:[Points]],5,FALSE)),0,VLOOKUP(tblPointScore[[#This Row],[Name / Club]],tblNow_Div1A[[Name / Club]:[Points]],5,FALSE))</f>
        <v>0</v>
      </c>
      <c r="Q348" s="1">
        <f>IF(ISNA(VLOOKUP(tblPointScore[[#This Row],[Name / Club]],tblNow_Div1B[[Name / Club]:[Points]],5,FALSE)),0,VLOOKUP(tblPointScore[[#This Row],[Name / Club]],tblNow_Div1B[[Name / Club]:[Points]],5,FALSE))</f>
        <v>0</v>
      </c>
      <c r="R348" s="1">
        <f>IF(ISNA(VLOOKUP(tblPointScore[[#This Row],[Name / Club]],tblNow_Div2A[[Name / Club]:[Points]],5,FALSE)),0,VLOOKUP(tblPointScore[[#This Row],[Name / Club]],tblNow_Div2A[[Name / Club]:[Points]],5,FALSE))</f>
        <v>0</v>
      </c>
      <c r="S348" s="1">
        <f>IF(ISNA(VLOOKUP(tblPointScore[[#This Row],[Name / Club]],tblNow_Div2B[[Name / Club]:[Points]],5,FALSE)),0,VLOOKUP(tblPointScore[[#This Row],[Name / Club]],tblNow_Div2B[[Name / Club]:[Points]],5,FALSE))</f>
        <v>0</v>
      </c>
      <c r="T34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48" s="1">
        <f>IF(ISNA(VLOOKUP(tblPointScore[[#This Row],[Name / Club]],tblSthn_Div1[[Name / Club]:[Points]],5,FALSE)),0,VLOOKUP(tblPointScore[[#This Row],[Name / Club]],tblSthn_Div1[[Name / Club]:[Points]],5,FALSE))</f>
        <v>0</v>
      </c>
      <c r="V348" s="1">
        <f>IF(ISNA(VLOOKUP(tblPointScore[[#This Row],[Name / Club]],tblSthn_Div2[[Name / Club]:[Points]],5,FALSE)),0,VLOOKUP(tblPointScore[[#This Row],[Name / Club]],tblSthn_Div2[[Name / Club]:[Points]],5,FALSE))</f>
        <v>0</v>
      </c>
      <c r="W348" s="1">
        <f>IF(ISNA(VLOOKUP(tblPointScore[[#This Row],[Name / Club]],tblSthn_Div1[Name / Club],1,FALSE)),IF(ISNA(VLOOKUP(tblPointScore[[#This Row],[Name / Club]],tblSthn_Div2[Name / Club],1,FALSE)),0,3),3)</f>
        <v>0</v>
      </c>
      <c r="X348" s="9">
        <f>SUM(tblPointScore[[#This Row],[Glbn Div 1]:[Sth H Pts]])</f>
        <v>0</v>
      </c>
      <c r="Y34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4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48" s="38" t="str">
        <f>IF(AND(tblPointScore[[#This Row],[Div 1 Pts]]&gt;0,tblPointScore[[#This Row],[Div 2 Pts]]&gt;0),"Y","N")</f>
        <v>N</v>
      </c>
      <c r="AB348" s="35" t="str">
        <f>IF(AND(tblPointScore[[#This Row],[Mac Div 1 A]]&gt;0,tblPointScore[[#This Row],[Mac Div 1 B]]&gt;0),"Y","N")</f>
        <v>N</v>
      </c>
      <c r="AC348" s="35" t="str">
        <f>IF(AND(tblPointScore[[#This Row],[Mac Div 2 A]]&gt;0,tblPointScore[[#This Row],[Mac Div 2 B]]&gt;0),"Y","N")</f>
        <v>N</v>
      </c>
      <c r="AD348" s="35" t="str">
        <f>IF(AND(tblPointScore[[#This Row],[Now Div 1 A]]&gt;0,tblPointScore[[#This Row],[Now Div 1 B]]&gt;0),"Y","N")</f>
        <v>N</v>
      </c>
      <c r="AE348" s="35" t="str">
        <f>IF(AND(tblPointScore[[#This Row],[Now Div 2 A]]&gt;0,tblPointScore[[#This Row],[Now Div 2 B]]&gt;0),"Y","N")</f>
        <v>N</v>
      </c>
      <c r="AF34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49" spans="1:32" hidden="1">
      <c r="A349" s="1">
        <f ca="1">CELL("row", A348)-1</f>
        <v>347</v>
      </c>
      <c r="B349" s="7" t="s">
        <v>468</v>
      </c>
      <c r="C349" s="7" t="s">
        <v>682</v>
      </c>
      <c r="D349" s="4" t="str">
        <f>CONCATENATE(tblPointScore[[#This Row],[Name]]," - ",tblPointScore[[#This Row],[Club]])</f>
        <v>Howell Matt - CCC</v>
      </c>
      <c r="E349" s="1">
        <f>IF(ISNA(VLOOKUP(tblPointScore[[#This Row],[Name / Club]],tblGlbn_Div1[[Name / Club]:[Points]],5,FALSE)),0,VLOOKUP(tblPointScore[[#This Row],[Name / Club]],tblGlbn_Div1[[Name / Club]:[Points]],5,FALSE))</f>
        <v>0</v>
      </c>
      <c r="F349" s="9">
        <f>IF(ISNA(VLOOKUP(tblPointScore[[#This Row],[Name / Club]],tblGlbn_Div2[[Name / Club]:[Points]],5,FALSE)),0,VLOOKUP(tblPointScore[[#This Row],[Name / Club]],tblGlbn_Div2[[Name / Club]:[Points]],5,FALSE))</f>
        <v>0</v>
      </c>
      <c r="G349" s="9">
        <f>IF(ISNA(VLOOKUP(tblPointScore[[#This Row],[Name / Club]],tblGlbn_Div1[Name / Club],1,FALSE)),IF(ISNA(VLOOKUP(tblPointScore[[#This Row],[Name / Club]],tblGlbn_Div2[Name / Club],1,FALSE)),0,3),3)</f>
        <v>0</v>
      </c>
      <c r="H349" s="1">
        <f>IF(ISNA(VLOOKUP(tblPointScore[[#This Row],[Name / Club]],tblIll_Div1[[Name / Club]:[Points]],5,FALSE)),0,VLOOKUP(tblPointScore[[#This Row],[Name / Club]],tblIll_Div1[[Name / Club]:[Points]],5,FALSE))</f>
        <v>0</v>
      </c>
      <c r="I349" s="1">
        <f>IF(ISNA(VLOOKUP(tblPointScore[[#This Row],[Name / Club]],tblIll_Div2[[Name / Club]:[Points]],5,FALSE)),0,VLOOKUP(tblPointScore[[#This Row],[Name / Club]],tblIll_Div2[[Name / Club]:[Points]],5,FALSE))</f>
        <v>0</v>
      </c>
      <c r="J349" s="1">
        <f>IF(ISNA(VLOOKUP(tblPointScore[[#This Row],[Name / Club]],tblIll_Div1[Name / Club],1,FALSE)),IF(ISNA(VLOOKUP(tblPointScore[[#This Row],[Name / Club]],tblIll_Div2[Name / Club],1,FALSE)),0,3),3)</f>
        <v>0</v>
      </c>
      <c r="K349" s="1">
        <f>IF(ISNA(VLOOKUP(tblPointScore[[#This Row],[Name / Club]],tblMac_Div1A[[Name / Club]:[Points]],5,FALSE)),0,VLOOKUP(tblPointScore[[#This Row],[Name / Club]],tblMac_Div1A[[Name / Club]:[Points]],5,FALSE))</f>
        <v>0</v>
      </c>
      <c r="L349" s="1">
        <f>IF(ISNA(VLOOKUP(tblPointScore[[#This Row],[Name / Club]],tblMac_Div1B[[Name / Club]:[Points]],5,FALSE)),0,VLOOKUP(tblPointScore[[#This Row],[Name / Club]],tblMac_Div1B[[Name / Club]:[Points]],5,FALSE))</f>
        <v>0</v>
      </c>
      <c r="M349" s="1">
        <f>IF(ISNA(VLOOKUP(tblPointScore[[#This Row],[Name / Club]],tblMac_Div2A[[Name / Club]:[Points]],5,FALSE)),0,VLOOKUP(tblPointScore[[#This Row],[Name / Club]],tblMac_Div2A[[Name / Club]:[Points]],5,FALSE))</f>
        <v>0</v>
      </c>
      <c r="N349" s="1">
        <f>IF(ISNA(VLOOKUP(tblPointScore[[#This Row],[Name / Club]],tblMac_Div2B[[Name / Club]:[Points]],5,FALSE)),0,VLOOKUP(tblPointScore[[#This Row],[Name / Club]],tblMac_Div2B[[Name / Club]:[Points]],5,FALSE))</f>
        <v>0</v>
      </c>
      <c r="O34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49" s="1">
        <f>IF(ISNA(VLOOKUP(tblPointScore[[#This Row],[Name / Club]],tblNow_Div1A[[Name / Club]:[Points]],5,FALSE)),0,VLOOKUP(tblPointScore[[#This Row],[Name / Club]],tblNow_Div1A[[Name / Club]:[Points]],5,FALSE))</f>
        <v>0</v>
      </c>
      <c r="Q349" s="1">
        <f>IF(ISNA(VLOOKUP(tblPointScore[[#This Row],[Name / Club]],tblNow_Div1B[[Name / Club]:[Points]],5,FALSE)),0,VLOOKUP(tblPointScore[[#This Row],[Name / Club]],tblNow_Div1B[[Name / Club]:[Points]],5,FALSE))</f>
        <v>0</v>
      </c>
      <c r="R349" s="1">
        <f>IF(ISNA(VLOOKUP(tblPointScore[[#This Row],[Name / Club]],tblNow_Div2A[[Name / Club]:[Points]],5,FALSE)),0,VLOOKUP(tblPointScore[[#This Row],[Name / Club]],tblNow_Div2A[[Name / Club]:[Points]],5,FALSE))</f>
        <v>0</v>
      </c>
      <c r="S349" s="1">
        <f>IF(ISNA(VLOOKUP(tblPointScore[[#This Row],[Name / Club]],tblNow_Div2B[[Name / Club]:[Points]],5,FALSE)),0,VLOOKUP(tblPointScore[[#This Row],[Name / Club]],tblNow_Div2B[[Name / Club]:[Points]],5,FALSE))</f>
        <v>0</v>
      </c>
      <c r="T34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49" s="1">
        <f>IF(ISNA(VLOOKUP(tblPointScore[[#This Row],[Name / Club]],tblSthn_Div1[[Name / Club]:[Points]],5,FALSE)),0,VLOOKUP(tblPointScore[[#This Row],[Name / Club]],tblSthn_Div1[[Name / Club]:[Points]],5,FALSE))</f>
        <v>0</v>
      </c>
      <c r="V349" s="1">
        <f>IF(ISNA(VLOOKUP(tblPointScore[[#This Row],[Name / Club]],tblSthn_Div2[[Name / Club]:[Points]],5,FALSE)),0,VLOOKUP(tblPointScore[[#This Row],[Name / Club]],tblSthn_Div2[[Name / Club]:[Points]],5,FALSE))</f>
        <v>0</v>
      </c>
      <c r="W349" s="1">
        <f>IF(ISNA(VLOOKUP(tblPointScore[[#This Row],[Name / Club]],tblSthn_Div1[Name / Club],1,FALSE)),IF(ISNA(VLOOKUP(tblPointScore[[#This Row],[Name / Club]],tblSthn_Div2[Name / Club],1,FALSE)),0,3),3)</f>
        <v>0</v>
      </c>
      <c r="X349" s="9">
        <f>SUM(tblPointScore[[#This Row],[Glbn Div 1]:[Sth H Pts]])</f>
        <v>0</v>
      </c>
      <c r="Y34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4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49" s="38" t="str">
        <f>IF(AND(tblPointScore[[#This Row],[Div 1 Pts]]&gt;0,tblPointScore[[#This Row],[Div 2 Pts]]&gt;0),"Y","N")</f>
        <v>N</v>
      </c>
      <c r="AB349" s="35" t="str">
        <f>IF(AND(tblPointScore[[#This Row],[Mac Div 1 A]]&gt;0,tblPointScore[[#This Row],[Mac Div 1 B]]&gt;0),"Y","N")</f>
        <v>N</v>
      </c>
      <c r="AC349" s="35" t="str">
        <f>IF(AND(tblPointScore[[#This Row],[Mac Div 2 A]]&gt;0,tblPointScore[[#This Row],[Mac Div 2 B]]&gt;0),"Y","N")</f>
        <v>N</v>
      </c>
      <c r="AD349" s="35" t="str">
        <f>IF(AND(tblPointScore[[#This Row],[Now Div 1 A]]&gt;0,tblPointScore[[#This Row],[Now Div 1 B]]&gt;0),"Y","N")</f>
        <v>N</v>
      </c>
      <c r="AE349" s="35" t="str">
        <f>IF(AND(tblPointScore[[#This Row],[Now Div 2 A]]&gt;0,tblPointScore[[#This Row],[Now Div 2 B]]&gt;0),"Y","N")</f>
        <v>N</v>
      </c>
      <c r="AF34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50" spans="1:32" hidden="1">
      <c r="A350" s="1">
        <f ca="1">CELL("row", A349)-1</f>
        <v>348</v>
      </c>
      <c r="B350" s="7" t="s">
        <v>469</v>
      </c>
      <c r="C350" s="7" t="s">
        <v>682</v>
      </c>
      <c r="D350" s="4" t="str">
        <f>CONCATENATE(tblPointScore[[#This Row],[Name]]," - ",tblPointScore[[#This Row],[Club]])</f>
        <v>Hoyle David - CCC</v>
      </c>
      <c r="E350" s="1">
        <f>IF(ISNA(VLOOKUP(tblPointScore[[#This Row],[Name / Club]],tblGlbn_Div1[[Name / Club]:[Points]],5,FALSE)),0,VLOOKUP(tblPointScore[[#This Row],[Name / Club]],tblGlbn_Div1[[Name / Club]:[Points]],5,FALSE))</f>
        <v>0</v>
      </c>
      <c r="F350" s="9">
        <f>IF(ISNA(VLOOKUP(tblPointScore[[#This Row],[Name / Club]],tblGlbn_Div2[[Name / Club]:[Points]],5,FALSE)),0,VLOOKUP(tblPointScore[[#This Row],[Name / Club]],tblGlbn_Div2[[Name / Club]:[Points]],5,FALSE))</f>
        <v>0</v>
      </c>
      <c r="G350" s="9">
        <f>IF(ISNA(VLOOKUP(tblPointScore[[#This Row],[Name / Club]],tblGlbn_Div1[Name / Club],1,FALSE)),IF(ISNA(VLOOKUP(tblPointScore[[#This Row],[Name / Club]],tblGlbn_Div2[Name / Club],1,FALSE)),0,3),3)</f>
        <v>0</v>
      </c>
      <c r="H350" s="1">
        <f>IF(ISNA(VLOOKUP(tblPointScore[[#This Row],[Name / Club]],tblIll_Div1[[Name / Club]:[Points]],5,FALSE)),0,VLOOKUP(tblPointScore[[#This Row],[Name / Club]],tblIll_Div1[[Name / Club]:[Points]],5,FALSE))</f>
        <v>0</v>
      </c>
      <c r="I350" s="1">
        <f>IF(ISNA(VLOOKUP(tblPointScore[[#This Row],[Name / Club]],tblIll_Div2[[Name / Club]:[Points]],5,FALSE)),0,VLOOKUP(tblPointScore[[#This Row],[Name / Club]],tblIll_Div2[[Name / Club]:[Points]],5,FALSE))</f>
        <v>0</v>
      </c>
      <c r="J350" s="1">
        <f>IF(ISNA(VLOOKUP(tblPointScore[[#This Row],[Name / Club]],tblIll_Div1[Name / Club],1,FALSE)),IF(ISNA(VLOOKUP(tblPointScore[[#This Row],[Name / Club]],tblIll_Div2[Name / Club],1,FALSE)),0,3),3)</f>
        <v>0</v>
      </c>
      <c r="K350" s="1">
        <f>IF(ISNA(VLOOKUP(tblPointScore[[#This Row],[Name / Club]],tblMac_Div1A[[Name / Club]:[Points]],5,FALSE)),0,VLOOKUP(tblPointScore[[#This Row],[Name / Club]],tblMac_Div1A[[Name / Club]:[Points]],5,FALSE))</f>
        <v>0</v>
      </c>
      <c r="L350" s="1">
        <f>IF(ISNA(VLOOKUP(tblPointScore[[#This Row],[Name / Club]],tblMac_Div1B[[Name / Club]:[Points]],5,FALSE)),0,VLOOKUP(tblPointScore[[#This Row],[Name / Club]],tblMac_Div1B[[Name / Club]:[Points]],5,FALSE))</f>
        <v>0</v>
      </c>
      <c r="M350" s="1">
        <f>IF(ISNA(VLOOKUP(tblPointScore[[#This Row],[Name / Club]],tblMac_Div2A[[Name / Club]:[Points]],5,FALSE)),0,VLOOKUP(tblPointScore[[#This Row],[Name / Club]],tblMac_Div2A[[Name / Club]:[Points]],5,FALSE))</f>
        <v>0</v>
      </c>
      <c r="N350" s="1">
        <f>IF(ISNA(VLOOKUP(tblPointScore[[#This Row],[Name / Club]],tblMac_Div2B[[Name / Club]:[Points]],5,FALSE)),0,VLOOKUP(tblPointScore[[#This Row],[Name / Club]],tblMac_Div2B[[Name / Club]:[Points]],5,FALSE))</f>
        <v>0</v>
      </c>
      <c r="O35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50" s="1">
        <f>IF(ISNA(VLOOKUP(tblPointScore[[#This Row],[Name / Club]],tblNow_Div1A[[Name / Club]:[Points]],5,FALSE)),0,VLOOKUP(tblPointScore[[#This Row],[Name / Club]],tblNow_Div1A[[Name / Club]:[Points]],5,FALSE))</f>
        <v>0</v>
      </c>
      <c r="Q350" s="1">
        <f>IF(ISNA(VLOOKUP(tblPointScore[[#This Row],[Name / Club]],tblNow_Div1B[[Name / Club]:[Points]],5,FALSE)),0,VLOOKUP(tblPointScore[[#This Row],[Name / Club]],tblNow_Div1B[[Name / Club]:[Points]],5,FALSE))</f>
        <v>0</v>
      </c>
      <c r="R350" s="1">
        <f>IF(ISNA(VLOOKUP(tblPointScore[[#This Row],[Name / Club]],tblNow_Div2A[[Name / Club]:[Points]],5,FALSE)),0,VLOOKUP(tblPointScore[[#This Row],[Name / Club]],tblNow_Div2A[[Name / Club]:[Points]],5,FALSE))</f>
        <v>0</v>
      </c>
      <c r="S350" s="1">
        <f>IF(ISNA(VLOOKUP(tblPointScore[[#This Row],[Name / Club]],tblNow_Div2B[[Name / Club]:[Points]],5,FALSE)),0,VLOOKUP(tblPointScore[[#This Row],[Name / Club]],tblNow_Div2B[[Name / Club]:[Points]],5,FALSE))</f>
        <v>0</v>
      </c>
      <c r="T35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50" s="1">
        <f>IF(ISNA(VLOOKUP(tblPointScore[[#This Row],[Name / Club]],tblSthn_Div1[[Name / Club]:[Points]],5,FALSE)),0,VLOOKUP(tblPointScore[[#This Row],[Name / Club]],tblSthn_Div1[[Name / Club]:[Points]],5,FALSE))</f>
        <v>0</v>
      </c>
      <c r="V350" s="1">
        <f>IF(ISNA(VLOOKUP(tblPointScore[[#This Row],[Name / Club]],tblSthn_Div2[[Name / Club]:[Points]],5,FALSE)),0,VLOOKUP(tblPointScore[[#This Row],[Name / Club]],tblSthn_Div2[[Name / Club]:[Points]],5,FALSE))</f>
        <v>0</v>
      </c>
      <c r="W350" s="1">
        <f>IF(ISNA(VLOOKUP(tblPointScore[[#This Row],[Name / Club]],tblSthn_Div1[Name / Club],1,FALSE)),IF(ISNA(VLOOKUP(tblPointScore[[#This Row],[Name / Club]],tblSthn_Div2[Name / Club],1,FALSE)),0,3),3)</f>
        <v>0</v>
      </c>
      <c r="X350" s="9">
        <f>SUM(tblPointScore[[#This Row],[Glbn Div 1]:[Sth H Pts]])</f>
        <v>0</v>
      </c>
      <c r="Y35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5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50" s="38" t="str">
        <f>IF(AND(tblPointScore[[#This Row],[Div 1 Pts]]&gt;0,tblPointScore[[#This Row],[Div 2 Pts]]&gt;0),"Y","N")</f>
        <v>N</v>
      </c>
      <c r="AB350" s="35" t="str">
        <f>IF(AND(tblPointScore[[#This Row],[Mac Div 1 A]]&gt;0,tblPointScore[[#This Row],[Mac Div 1 B]]&gt;0),"Y","N")</f>
        <v>N</v>
      </c>
      <c r="AC350" s="35" t="str">
        <f>IF(AND(tblPointScore[[#This Row],[Mac Div 2 A]]&gt;0,tblPointScore[[#This Row],[Mac Div 2 B]]&gt;0),"Y","N")</f>
        <v>N</v>
      </c>
      <c r="AD350" s="35" t="str">
        <f>IF(AND(tblPointScore[[#This Row],[Now Div 1 A]]&gt;0,tblPointScore[[#This Row],[Now Div 1 B]]&gt;0),"Y","N")</f>
        <v>N</v>
      </c>
      <c r="AE350" s="35" t="str">
        <f>IF(AND(tblPointScore[[#This Row],[Now Div 2 A]]&gt;0,tblPointScore[[#This Row],[Now Div 2 B]]&gt;0),"Y","N")</f>
        <v>N</v>
      </c>
      <c r="AF35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51" spans="1:32" hidden="1">
      <c r="A351" s="1">
        <f ca="1">CELL("row", A350)-1</f>
        <v>349</v>
      </c>
      <c r="B351" s="7" t="s">
        <v>203</v>
      </c>
      <c r="C351" s="7" t="s">
        <v>685</v>
      </c>
      <c r="D351" s="4" t="str">
        <f>CONCATENATE(tblPointScore[[#This Row],[Name]]," - ",tblPointScore[[#This Row],[Club]])</f>
        <v>Hughes Lucas - ICC</v>
      </c>
      <c r="E351" s="1">
        <f>IF(ISNA(VLOOKUP(tblPointScore[[#This Row],[Name / Club]],tblGlbn_Div1[[Name / Club]:[Points]],5,FALSE)),0,VLOOKUP(tblPointScore[[#This Row],[Name / Club]],tblGlbn_Div1[[Name / Club]:[Points]],5,FALSE))</f>
        <v>0</v>
      </c>
      <c r="F351" s="1">
        <f>IF(ISNA(VLOOKUP(tblPointScore[[#This Row],[Name / Club]],tblGlbn_Div2[[Name / Club]:[Points]],5,FALSE)),0,VLOOKUP(tblPointScore[[#This Row],[Name / Club]],tblGlbn_Div2[[Name / Club]:[Points]],5,FALSE))</f>
        <v>0</v>
      </c>
      <c r="G351" s="1">
        <f>IF(ISNA(VLOOKUP(tblPointScore[[#This Row],[Name / Club]],tblGlbn_Div1[Name / Club],1,FALSE)),IF(ISNA(VLOOKUP(tblPointScore[[#This Row],[Name / Club]],tblGlbn_Div2[Name / Club],1,FALSE)),0,3),3)</f>
        <v>0</v>
      </c>
      <c r="H351" s="1">
        <f>IF(ISNA(VLOOKUP(tblPointScore[[#This Row],[Name / Club]],tblIll_Div1[[Name / Club]:[Points]],5,FALSE)),0,VLOOKUP(tblPointScore[[#This Row],[Name / Club]],tblIll_Div1[[Name / Club]:[Points]],5,FALSE))</f>
        <v>0</v>
      </c>
      <c r="I351" s="1">
        <f>IF(ISNA(VLOOKUP(tblPointScore[[#This Row],[Name / Club]],tblIll_Div2[[Name / Club]:[Points]],5,FALSE)),0,VLOOKUP(tblPointScore[[#This Row],[Name / Club]],tblIll_Div2[[Name / Club]:[Points]],5,FALSE))</f>
        <v>0</v>
      </c>
      <c r="J351" s="1">
        <f>IF(ISNA(VLOOKUP(tblPointScore[[#This Row],[Name / Club]],tblIll_Div1[Name / Club],1,FALSE)),IF(ISNA(VLOOKUP(tblPointScore[[#This Row],[Name / Club]],tblIll_Div2[Name / Club],1,FALSE)),0,3),3)</f>
        <v>0</v>
      </c>
      <c r="K351" s="1">
        <f>IF(ISNA(VLOOKUP(tblPointScore[[#This Row],[Name / Club]],tblMac_Div1A[[Name / Club]:[Points]],5,FALSE)),0,VLOOKUP(tblPointScore[[#This Row],[Name / Club]],tblMac_Div1A[[Name / Club]:[Points]],5,FALSE))</f>
        <v>0</v>
      </c>
      <c r="L351" s="1">
        <f>IF(ISNA(VLOOKUP(tblPointScore[[#This Row],[Name / Club]],tblMac_Div1B[[Name / Club]:[Points]],5,FALSE)),0,VLOOKUP(tblPointScore[[#This Row],[Name / Club]],tblMac_Div1B[[Name / Club]:[Points]],5,FALSE))</f>
        <v>0</v>
      </c>
      <c r="M351" s="1">
        <f>IF(ISNA(VLOOKUP(tblPointScore[[#This Row],[Name / Club]],tblMac_Div2A[[Name / Club]:[Points]],5,FALSE)),0,VLOOKUP(tblPointScore[[#This Row],[Name / Club]],tblMac_Div2A[[Name / Club]:[Points]],5,FALSE))</f>
        <v>0</v>
      </c>
      <c r="N351" s="1">
        <f>IF(ISNA(VLOOKUP(tblPointScore[[#This Row],[Name / Club]],tblMac_Div2B[[Name / Club]:[Points]],5,FALSE)),0,VLOOKUP(tblPointScore[[#This Row],[Name / Club]],tblMac_Div2B[[Name / Club]:[Points]],5,FALSE))</f>
        <v>0</v>
      </c>
      <c r="O35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51" s="1">
        <f>IF(ISNA(VLOOKUP(tblPointScore[[#This Row],[Name / Club]],tblNow_Div1A[[Name / Club]:[Points]],5,FALSE)),0,VLOOKUP(tblPointScore[[#This Row],[Name / Club]],tblNow_Div1A[[Name / Club]:[Points]],5,FALSE))</f>
        <v>0</v>
      </c>
      <c r="Q351" s="1">
        <f>IF(ISNA(VLOOKUP(tblPointScore[[#This Row],[Name / Club]],tblNow_Div1B[[Name / Club]:[Points]],5,FALSE)),0,VLOOKUP(tblPointScore[[#This Row],[Name / Club]],tblNow_Div1B[[Name / Club]:[Points]],5,FALSE))</f>
        <v>0</v>
      </c>
      <c r="R351" s="1">
        <f>IF(ISNA(VLOOKUP(tblPointScore[[#This Row],[Name / Club]],tblNow_Div2A[[Name / Club]:[Points]],5,FALSE)),0,VLOOKUP(tblPointScore[[#This Row],[Name / Club]],tblNow_Div2A[[Name / Club]:[Points]],5,FALSE))</f>
        <v>0</v>
      </c>
      <c r="S351" s="1">
        <f>IF(ISNA(VLOOKUP(tblPointScore[[#This Row],[Name / Club]],tblNow_Div2B[[Name / Club]:[Points]],5,FALSE)),0,VLOOKUP(tblPointScore[[#This Row],[Name / Club]],tblNow_Div2B[[Name / Club]:[Points]],5,FALSE))</f>
        <v>0</v>
      </c>
      <c r="T35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51" s="1">
        <f>IF(ISNA(VLOOKUP(tblPointScore[[#This Row],[Name / Club]],tblSthn_Div1[[Name / Club]:[Points]],5,FALSE)),0,VLOOKUP(tblPointScore[[#This Row],[Name / Club]],tblSthn_Div1[[Name / Club]:[Points]],5,FALSE))</f>
        <v>0</v>
      </c>
      <c r="V351" s="1">
        <f>IF(ISNA(VLOOKUP(tblPointScore[[#This Row],[Name / Club]],tblSthn_Div2[[Name / Club]:[Points]],5,FALSE)),0,VLOOKUP(tblPointScore[[#This Row],[Name / Club]],tblSthn_Div2[[Name / Club]:[Points]],5,FALSE))</f>
        <v>0</v>
      </c>
      <c r="W351" s="1">
        <f>IF(ISNA(VLOOKUP(tblPointScore[[#This Row],[Name / Club]],tblSthn_Div1[Name / Club],1,FALSE)),IF(ISNA(VLOOKUP(tblPointScore[[#This Row],[Name / Club]],tblSthn_Div2[Name / Club],1,FALSE)),0,3),3)</f>
        <v>0</v>
      </c>
      <c r="X351" s="1">
        <f>SUM(tblPointScore[[#This Row],[Glbn Div 1]:[Sth H Pts]])</f>
        <v>0</v>
      </c>
      <c r="Y35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5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51" s="38" t="str">
        <f>IF(AND(tblPointScore[[#This Row],[Div 1 Pts]]&gt;0,tblPointScore[[#This Row],[Div 2 Pts]]&gt;0),"Y","N")</f>
        <v>N</v>
      </c>
      <c r="AB351" s="35" t="str">
        <f>IF(AND(tblPointScore[[#This Row],[Mac Div 1 A]]&gt;0,tblPointScore[[#This Row],[Mac Div 1 B]]&gt;0),"Y","N")</f>
        <v>N</v>
      </c>
      <c r="AC351" s="35" t="str">
        <f>IF(AND(tblPointScore[[#This Row],[Mac Div 2 A]]&gt;0,tblPointScore[[#This Row],[Mac Div 2 B]]&gt;0),"Y","N")</f>
        <v>N</v>
      </c>
      <c r="AD351" s="35" t="str">
        <f>IF(AND(tblPointScore[[#This Row],[Now Div 1 A]]&gt;0,tblPointScore[[#This Row],[Now Div 1 B]]&gt;0),"Y","N")</f>
        <v>N</v>
      </c>
      <c r="AE351" s="35" t="str">
        <f>IF(AND(tblPointScore[[#This Row],[Now Div 2 A]]&gt;0,tblPointScore[[#This Row],[Now Div 2 B]]&gt;0),"Y","N")</f>
        <v>N</v>
      </c>
      <c r="AF35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52" spans="1:32" hidden="1">
      <c r="A352" s="1">
        <f ca="1">CELL("row", A351)-1</f>
        <v>350</v>
      </c>
      <c r="B352" s="7" t="s">
        <v>204</v>
      </c>
      <c r="C352" s="7" t="s">
        <v>685</v>
      </c>
      <c r="D352" s="4" t="str">
        <f>CONCATENATE(tblPointScore[[#This Row],[Name]]," - ",tblPointScore[[#This Row],[Club]])</f>
        <v>Hull David - ICC</v>
      </c>
      <c r="E352" s="1">
        <f>IF(ISNA(VLOOKUP(tblPointScore[[#This Row],[Name / Club]],tblGlbn_Div1[[Name / Club]:[Points]],5,FALSE)),0,VLOOKUP(tblPointScore[[#This Row],[Name / Club]],tblGlbn_Div1[[Name / Club]:[Points]],5,FALSE))</f>
        <v>0</v>
      </c>
      <c r="F352" s="1">
        <f>IF(ISNA(VLOOKUP(tblPointScore[[#This Row],[Name / Club]],tblGlbn_Div2[[Name / Club]:[Points]],5,FALSE)),0,VLOOKUP(tblPointScore[[#This Row],[Name / Club]],tblGlbn_Div2[[Name / Club]:[Points]],5,FALSE))</f>
        <v>0</v>
      </c>
      <c r="G352" s="1">
        <f>IF(ISNA(VLOOKUP(tblPointScore[[#This Row],[Name / Club]],tblGlbn_Div1[Name / Club],1,FALSE)),IF(ISNA(VLOOKUP(tblPointScore[[#This Row],[Name / Club]],tblGlbn_Div2[Name / Club],1,FALSE)),0,3),3)</f>
        <v>0</v>
      </c>
      <c r="H352" s="1">
        <f>IF(ISNA(VLOOKUP(tblPointScore[[#This Row],[Name / Club]],tblIll_Div1[[Name / Club]:[Points]],5,FALSE)),0,VLOOKUP(tblPointScore[[#This Row],[Name / Club]],tblIll_Div1[[Name / Club]:[Points]],5,FALSE))</f>
        <v>0</v>
      </c>
      <c r="I352" s="1">
        <f>IF(ISNA(VLOOKUP(tblPointScore[[#This Row],[Name / Club]],tblIll_Div2[[Name / Club]:[Points]],5,FALSE)),0,VLOOKUP(tblPointScore[[#This Row],[Name / Club]],tblIll_Div2[[Name / Club]:[Points]],5,FALSE))</f>
        <v>0</v>
      </c>
      <c r="J352" s="1">
        <f>IF(ISNA(VLOOKUP(tblPointScore[[#This Row],[Name / Club]],tblIll_Div1[Name / Club],1,FALSE)),IF(ISNA(VLOOKUP(tblPointScore[[#This Row],[Name / Club]],tblIll_Div2[Name / Club],1,FALSE)),0,3),3)</f>
        <v>0</v>
      </c>
      <c r="K352" s="1">
        <f>IF(ISNA(VLOOKUP(tblPointScore[[#This Row],[Name / Club]],tblMac_Div1A[[Name / Club]:[Points]],5,FALSE)),0,VLOOKUP(tblPointScore[[#This Row],[Name / Club]],tblMac_Div1A[[Name / Club]:[Points]],5,FALSE))</f>
        <v>0</v>
      </c>
      <c r="L352" s="1">
        <f>IF(ISNA(VLOOKUP(tblPointScore[[#This Row],[Name / Club]],tblMac_Div1B[[Name / Club]:[Points]],5,FALSE)),0,VLOOKUP(tblPointScore[[#This Row],[Name / Club]],tblMac_Div1B[[Name / Club]:[Points]],5,FALSE))</f>
        <v>0</v>
      </c>
      <c r="M352" s="1">
        <f>IF(ISNA(VLOOKUP(tblPointScore[[#This Row],[Name / Club]],tblMac_Div2A[[Name / Club]:[Points]],5,FALSE)),0,VLOOKUP(tblPointScore[[#This Row],[Name / Club]],tblMac_Div2A[[Name / Club]:[Points]],5,FALSE))</f>
        <v>0</v>
      </c>
      <c r="N352" s="1">
        <f>IF(ISNA(VLOOKUP(tblPointScore[[#This Row],[Name / Club]],tblMac_Div2B[[Name / Club]:[Points]],5,FALSE)),0,VLOOKUP(tblPointScore[[#This Row],[Name / Club]],tblMac_Div2B[[Name / Club]:[Points]],5,FALSE))</f>
        <v>0</v>
      </c>
      <c r="O35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52" s="1">
        <f>IF(ISNA(VLOOKUP(tblPointScore[[#This Row],[Name / Club]],tblNow_Div1A[[Name / Club]:[Points]],5,FALSE)),0,VLOOKUP(tblPointScore[[#This Row],[Name / Club]],tblNow_Div1A[[Name / Club]:[Points]],5,FALSE))</f>
        <v>0</v>
      </c>
      <c r="Q352" s="1">
        <f>IF(ISNA(VLOOKUP(tblPointScore[[#This Row],[Name / Club]],tblNow_Div1B[[Name / Club]:[Points]],5,FALSE)),0,VLOOKUP(tblPointScore[[#This Row],[Name / Club]],tblNow_Div1B[[Name / Club]:[Points]],5,FALSE))</f>
        <v>0</v>
      </c>
      <c r="R352" s="1">
        <f>IF(ISNA(VLOOKUP(tblPointScore[[#This Row],[Name / Club]],tblNow_Div2A[[Name / Club]:[Points]],5,FALSE)),0,VLOOKUP(tblPointScore[[#This Row],[Name / Club]],tblNow_Div2A[[Name / Club]:[Points]],5,FALSE))</f>
        <v>0</v>
      </c>
      <c r="S352" s="1">
        <f>IF(ISNA(VLOOKUP(tblPointScore[[#This Row],[Name / Club]],tblNow_Div2B[[Name / Club]:[Points]],5,FALSE)),0,VLOOKUP(tblPointScore[[#This Row],[Name / Club]],tblNow_Div2B[[Name / Club]:[Points]],5,FALSE))</f>
        <v>0</v>
      </c>
      <c r="T35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52" s="1">
        <f>IF(ISNA(VLOOKUP(tblPointScore[[#This Row],[Name / Club]],tblSthn_Div1[[Name / Club]:[Points]],5,FALSE)),0,VLOOKUP(tblPointScore[[#This Row],[Name / Club]],tblSthn_Div1[[Name / Club]:[Points]],5,FALSE))</f>
        <v>0</v>
      </c>
      <c r="V352" s="1">
        <f>IF(ISNA(VLOOKUP(tblPointScore[[#This Row],[Name / Club]],tblSthn_Div2[[Name / Club]:[Points]],5,FALSE)),0,VLOOKUP(tblPointScore[[#This Row],[Name / Club]],tblSthn_Div2[[Name / Club]:[Points]],5,FALSE))</f>
        <v>0</v>
      </c>
      <c r="W352" s="1">
        <f>IF(ISNA(VLOOKUP(tblPointScore[[#This Row],[Name / Club]],tblSthn_Div1[Name / Club],1,FALSE)),IF(ISNA(VLOOKUP(tblPointScore[[#This Row],[Name / Club]],tblSthn_Div2[Name / Club],1,FALSE)),0,3),3)</f>
        <v>0</v>
      </c>
      <c r="X352" s="1">
        <f>SUM(tblPointScore[[#This Row],[Glbn Div 1]:[Sth H Pts]])</f>
        <v>0</v>
      </c>
      <c r="Y35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5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52" s="38" t="str">
        <f>IF(AND(tblPointScore[[#This Row],[Div 1 Pts]]&gt;0,tblPointScore[[#This Row],[Div 2 Pts]]&gt;0),"Y","N")</f>
        <v>N</v>
      </c>
      <c r="AB352" s="35" t="str">
        <f>IF(AND(tblPointScore[[#This Row],[Mac Div 1 A]]&gt;0,tblPointScore[[#This Row],[Mac Div 1 B]]&gt;0),"Y","N")</f>
        <v>N</v>
      </c>
      <c r="AC352" s="35" t="str">
        <f>IF(AND(tblPointScore[[#This Row],[Mac Div 2 A]]&gt;0,tblPointScore[[#This Row],[Mac Div 2 B]]&gt;0),"Y","N")</f>
        <v>N</v>
      </c>
      <c r="AD352" s="35" t="str">
        <f>IF(AND(tblPointScore[[#This Row],[Now Div 1 A]]&gt;0,tblPointScore[[#This Row],[Now Div 1 B]]&gt;0),"Y","N")</f>
        <v>N</v>
      </c>
      <c r="AE352" s="35" t="str">
        <f>IF(AND(tblPointScore[[#This Row],[Now Div 2 A]]&gt;0,tblPointScore[[#This Row],[Now Div 2 B]]&gt;0),"Y","N")</f>
        <v>N</v>
      </c>
      <c r="AF35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53" spans="1:32" hidden="1">
      <c r="A353" s="1">
        <f ca="1">CELL("row", A352)-1</f>
        <v>351</v>
      </c>
      <c r="B353" s="7" t="s">
        <v>470</v>
      </c>
      <c r="C353" s="7" t="s">
        <v>683</v>
      </c>
      <c r="D353" s="4" t="str">
        <f>CONCATENATE(tblPointScore[[#This Row],[Name]]," - ",tblPointScore[[#This Row],[Club]])</f>
        <v>Hume Paul - SHCC</v>
      </c>
      <c r="E353" s="1">
        <f>IF(ISNA(VLOOKUP(tblPointScore[[#This Row],[Name / Club]],tblGlbn_Div1[[Name / Club]:[Points]],5,FALSE)),0,VLOOKUP(tblPointScore[[#This Row],[Name / Club]],tblGlbn_Div1[[Name / Club]:[Points]],5,FALSE))</f>
        <v>0</v>
      </c>
      <c r="F353" s="9">
        <f>IF(ISNA(VLOOKUP(tblPointScore[[#This Row],[Name / Club]],tblGlbn_Div2[[Name / Club]:[Points]],5,FALSE)),0,VLOOKUP(tblPointScore[[#This Row],[Name / Club]],tblGlbn_Div2[[Name / Club]:[Points]],5,FALSE))</f>
        <v>0</v>
      </c>
      <c r="G353" s="9">
        <f>IF(ISNA(VLOOKUP(tblPointScore[[#This Row],[Name / Club]],tblGlbn_Div1[Name / Club],1,FALSE)),IF(ISNA(VLOOKUP(tblPointScore[[#This Row],[Name / Club]],tblGlbn_Div2[Name / Club],1,FALSE)),0,3),3)</f>
        <v>0</v>
      </c>
      <c r="H353" s="1">
        <f>IF(ISNA(VLOOKUP(tblPointScore[[#This Row],[Name / Club]],tblIll_Div1[[Name / Club]:[Points]],5,FALSE)),0,VLOOKUP(tblPointScore[[#This Row],[Name / Club]],tblIll_Div1[[Name / Club]:[Points]],5,FALSE))</f>
        <v>0</v>
      </c>
      <c r="I353" s="1">
        <f>IF(ISNA(VLOOKUP(tblPointScore[[#This Row],[Name / Club]],tblIll_Div2[[Name / Club]:[Points]],5,FALSE)),0,VLOOKUP(tblPointScore[[#This Row],[Name / Club]],tblIll_Div2[[Name / Club]:[Points]],5,FALSE))</f>
        <v>0</v>
      </c>
      <c r="J353" s="1">
        <f>IF(ISNA(VLOOKUP(tblPointScore[[#This Row],[Name / Club]],tblIll_Div1[Name / Club],1,FALSE)),IF(ISNA(VLOOKUP(tblPointScore[[#This Row],[Name / Club]],tblIll_Div2[Name / Club],1,FALSE)),0,3),3)</f>
        <v>0</v>
      </c>
      <c r="K353" s="1">
        <f>IF(ISNA(VLOOKUP(tblPointScore[[#This Row],[Name / Club]],tblMac_Div1A[[Name / Club]:[Points]],5,FALSE)),0,VLOOKUP(tblPointScore[[#This Row],[Name / Club]],tblMac_Div1A[[Name / Club]:[Points]],5,FALSE))</f>
        <v>0</v>
      </c>
      <c r="L353" s="1">
        <f>IF(ISNA(VLOOKUP(tblPointScore[[#This Row],[Name / Club]],tblMac_Div1B[[Name / Club]:[Points]],5,FALSE)),0,VLOOKUP(tblPointScore[[#This Row],[Name / Club]],tblMac_Div1B[[Name / Club]:[Points]],5,FALSE))</f>
        <v>0</v>
      </c>
      <c r="M353" s="1">
        <f>IF(ISNA(VLOOKUP(tblPointScore[[#This Row],[Name / Club]],tblMac_Div2A[[Name / Club]:[Points]],5,FALSE)),0,VLOOKUP(tblPointScore[[#This Row],[Name / Club]],tblMac_Div2A[[Name / Club]:[Points]],5,FALSE))</f>
        <v>0</v>
      </c>
      <c r="N353" s="1">
        <f>IF(ISNA(VLOOKUP(tblPointScore[[#This Row],[Name / Club]],tblMac_Div2B[[Name / Club]:[Points]],5,FALSE)),0,VLOOKUP(tblPointScore[[#This Row],[Name / Club]],tblMac_Div2B[[Name / Club]:[Points]],5,FALSE))</f>
        <v>0</v>
      </c>
      <c r="O35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53" s="1">
        <f>IF(ISNA(VLOOKUP(tblPointScore[[#This Row],[Name / Club]],tblNow_Div1A[[Name / Club]:[Points]],5,FALSE)),0,VLOOKUP(tblPointScore[[#This Row],[Name / Club]],tblNow_Div1A[[Name / Club]:[Points]],5,FALSE))</f>
        <v>0</v>
      </c>
      <c r="Q353" s="1">
        <f>IF(ISNA(VLOOKUP(tblPointScore[[#This Row],[Name / Club]],tblNow_Div1B[[Name / Club]:[Points]],5,FALSE)),0,VLOOKUP(tblPointScore[[#This Row],[Name / Club]],tblNow_Div1B[[Name / Club]:[Points]],5,FALSE))</f>
        <v>0</v>
      </c>
      <c r="R353" s="1">
        <f>IF(ISNA(VLOOKUP(tblPointScore[[#This Row],[Name / Club]],tblNow_Div2A[[Name / Club]:[Points]],5,FALSE)),0,VLOOKUP(tblPointScore[[#This Row],[Name / Club]],tblNow_Div2A[[Name / Club]:[Points]],5,FALSE))</f>
        <v>0</v>
      </c>
      <c r="S353" s="1">
        <f>IF(ISNA(VLOOKUP(tblPointScore[[#This Row],[Name / Club]],tblNow_Div2B[[Name / Club]:[Points]],5,FALSE)),0,VLOOKUP(tblPointScore[[#This Row],[Name / Club]],tblNow_Div2B[[Name / Club]:[Points]],5,FALSE))</f>
        <v>0</v>
      </c>
      <c r="T35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53" s="1">
        <f>IF(ISNA(VLOOKUP(tblPointScore[[#This Row],[Name / Club]],tblSthn_Div1[[Name / Club]:[Points]],5,FALSE)),0,VLOOKUP(tblPointScore[[#This Row],[Name / Club]],tblSthn_Div1[[Name / Club]:[Points]],5,FALSE))</f>
        <v>0</v>
      </c>
      <c r="V353" s="1">
        <f>IF(ISNA(VLOOKUP(tblPointScore[[#This Row],[Name / Club]],tblSthn_Div2[[Name / Club]:[Points]],5,FALSE)),0,VLOOKUP(tblPointScore[[#This Row],[Name / Club]],tblSthn_Div2[[Name / Club]:[Points]],5,FALSE))</f>
        <v>0</v>
      </c>
      <c r="W353" s="1">
        <f>IF(ISNA(VLOOKUP(tblPointScore[[#This Row],[Name / Club]],tblSthn_Div1[Name / Club],1,FALSE)),IF(ISNA(VLOOKUP(tblPointScore[[#This Row],[Name / Club]],tblSthn_Div2[Name / Club],1,FALSE)),0,3),3)</f>
        <v>0</v>
      </c>
      <c r="X353" s="9">
        <f>SUM(tblPointScore[[#This Row],[Glbn Div 1]:[Sth H Pts]])</f>
        <v>0</v>
      </c>
      <c r="Y35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5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53" s="38" t="str">
        <f>IF(AND(tblPointScore[[#This Row],[Div 1 Pts]]&gt;0,tblPointScore[[#This Row],[Div 2 Pts]]&gt;0),"Y","N")</f>
        <v>N</v>
      </c>
      <c r="AB353" s="35" t="str">
        <f>IF(AND(tblPointScore[[#This Row],[Mac Div 1 A]]&gt;0,tblPointScore[[#This Row],[Mac Div 1 B]]&gt;0),"Y","N")</f>
        <v>N</v>
      </c>
      <c r="AC353" s="35" t="str">
        <f>IF(AND(tblPointScore[[#This Row],[Mac Div 2 A]]&gt;0,tblPointScore[[#This Row],[Mac Div 2 B]]&gt;0),"Y","N")</f>
        <v>N</v>
      </c>
      <c r="AD353" s="35" t="str">
        <f>IF(AND(tblPointScore[[#This Row],[Now Div 1 A]]&gt;0,tblPointScore[[#This Row],[Now Div 1 B]]&gt;0),"Y","N")</f>
        <v>N</v>
      </c>
      <c r="AE353" s="35" t="str">
        <f>IF(AND(tblPointScore[[#This Row],[Now Div 2 A]]&gt;0,tblPointScore[[#This Row],[Now Div 2 B]]&gt;0),"Y","N")</f>
        <v>N</v>
      </c>
      <c r="AF35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54" spans="1:32" hidden="1">
      <c r="A354" s="1">
        <f ca="1">CELL("row", A353)-1</f>
        <v>352</v>
      </c>
      <c r="B354" s="7" t="s">
        <v>205</v>
      </c>
      <c r="C354" s="7" t="s">
        <v>684</v>
      </c>
      <c r="D354" s="4" t="str">
        <f>CONCATENATE(tblPointScore[[#This Row],[Name]]," - ",tblPointScore[[#This Row],[Club]])</f>
        <v>Hunt Dave - NVC</v>
      </c>
      <c r="E354" s="1">
        <f>IF(ISNA(VLOOKUP(tblPointScore[[#This Row],[Name / Club]],tblGlbn_Div1[[Name / Club]:[Points]],5,FALSE)),0,VLOOKUP(tblPointScore[[#This Row],[Name / Club]],tblGlbn_Div1[[Name / Club]:[Points]],5,FALSE))</f>
        <v>0</v>
      </c>
      <c r="F354" s="1">
        <f>IF(ISNA(VLOOKUP(tblPointScore[[#This Row],[Name / Club]],tblGlbn_Div2[[Name / Club]:[Points]],5,FALSE)),0,VLOOKUP(tblPointScore[[#This Row],[Name / Club]],tblGlbn_Div2[[Name / Club]:[Points]],5,FALSE))</f>
        <v>0</v>
      </c>
      <c r="G354" s="1">
        <f>IF(ISNA(VLOOKUP(tblPointScore[[#This Row],[Name / Club]],tblGlbn_Div1[Name / Club],1,FALSE)),IF(ISNA(VLOOKUP(tblPointScore[[#This Row],[Name / Club]],tblGlbn_Div2[Name / Club],1,FALSE)),0,3),3)</f>
        <v>0</v>
      </c>
      <c r="H354" s="1">
        <f>IF(ISNA(VLOOKUP(tblPointScore[[#This Row],[Name / Club]],tblIll_Div1[[Name / Club]:[Points]],5,FALSE)),0,VLOOKUP(tblPointScore[[#This Row],[Name / Club]],tblIll_Div1[[Name / Club]:[Points]],5,FALSE))</f>
        <v>0</v>
      </c>
      <c r="I354" s="1">
        <f>IF(ISNA(VLOOKUP(tblPointScore[[#This Row],[Name / Club]],tblIll_Div2[[Name / Club]:[Points]],5,FALSE)),0,VLOOKUP(tblPointScore[[#This Row],[Name / Club]],tblIll_Div2[[Name / Club]:[Points]],5,FALSE))</f>
        <v>0</v>
      </c>
      <c r="J354" s="1">
        <f>IF(ISNA(VLOOKUP(tblPointScore[[#This Row],[Name / Club]],tblIll_Div1[Name / Club],1,FALSE)),IF(ISNA(VLOOKUP(tblPointScore[[#This Row],[Name / Club]],tblIll_Div2[Name / Club],1,FALSE)),0,3),3)</f>
        <v>0</v>
      </c>
      <c r="K354" s="1">
        <f>IF(ISNA(VLOOKUP(tblPointScore[[#This Row],[Name / Club]],tblMac_Div1A[[Name / Club]:[Points]],5,FALSE)),0,VLOOKUP(tblPointScore[[#This Row],[Name / Club]],tblMac_Div1A[[Name / Club]:[Points]],5,FALSE))</f>
        <v>0</v>
      </c>
      <c r="L354" s="1">
        <f>IF(ISNA(VLOOKUP(tblPointScore[[#This Row],[Name / Club]],tblMac_Div1B[[Name / Club]:[Points]],5,FALSE)),0,VLOOKUP(tblPointScore[[#This Row],[Name / Club]],tblMac_Div1B[[Name / Club]:[Points]],5,FALSE))</f>
        <v>0</v>
      </c>
      <c r="M354" s="1">
        <f>IF(ISNA(VLOOKUP(tblPointScore[[#This Row],[Name / Club]],tblMac_Div2A[[Name / Club]:[Points]],5,FALSE)),0,VLOOKUP(tblPointScore[[#This Row],[Name / Club]],tblMac_Div2A[[Name / Club]:[Points]],5,FALSE))</f>
        <v>0</v>
      </c>
      <c r="N354" s="1">
        <f>IF(ISNA(VLOOKUP(tblPointScore[[#This Row],[Name / Club]],tblMac_Div2B[[Name / Club]:[Points]],5,FALSE)),0,VLOOKUP(tblPointScore[[#This Row],[Name / Club]],tblMac_Div2B[[Name / Club]:[Points]],5,FALSE))</f>
        <v>0</v>
      </c>
      <c r="O35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54" s="1">
        <f>IF(ISNA(VLOOKUP(tblPointScore[[#This Row],[Name / Club]],tblNow_Div1A[[Name / Club]:[Points]],5,FALSE)),0,VLOOKUP(tblPointScore[[#This Row],[Name / Club]],tblNow_Div1A[[Name / Club]:[Points]],5,FALSE))</f>
        <v>0</v>
      </c>
      <c r="Q354" s="1">
        <f>IF(ISNA(VLOOKUP(tblPointScore[[#This Row],[Name / Club]],tblNow_Div1B[[Name / Club]:[Points]],5,FALSE)),0,VLOOKUP(tblPointScore[[#This Row],[Name / Club]],tblNow_Div1B[[Name / Club]:[Points]],5,FALSE))</f>
        <v>0</v>
      </c>
      <c r="R354" s="1">
        <f>IF(ISNA(VLOOKUP(tblPointScore[[#This Row],[Name / Club]],tblNow_Div2A[[Name / Club]:[Points]],5,FALSE)),0,VLOOKUP(tblPointScore[[#This Row],[Name / Club]],tblNow_Div2A[[Name / Club]:[Points]],5,FALSE))</f>
        <v>0</v>
      </c>
      <c r="S354" s="1">
        <f>IF(ISNA(VLOOKUP(tblPointScore[[#This Row],[Name / Club]],tblNow_Div2B[[Name / Club]:[Points]],5,FALSE)),0,VLOOKUP(tblPointScore[[#This Row],[Name / Club]],tblNow_Div2B[[Name / Club]:[Points]],5,FALSE))</f>
        <v>0</v>
      </c>
      <c r="T35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54" s="1">
        <f>IF(ISNA(VLOOKUP(tblPointScore[[#This Row],[Name / Club]],tblSthn_Div1[[Name / Club]:[Points]],5,FALSE)),0,VLOOKUP(tblPointScore[[#This Row],[Name / Club]],tblSthn_Div1[[Name / Club]:[Points]],5,FALSE))</f>
        <v>0</v>
      </c>
      <c r="V354" s="1">
        <f>IF(ISNA(VLOOKUP(tblPointScore[[#This Row],[Name / Club]],tblSthn_Div2[[Name / Club]:[Points]],5,FALSE)),0,VLOOKUP(tblPointScore[[#This Row],[Name / Club]],tblSthn_Div2[[Name / Club]:[Points]],5,FALSE))</f>
        <v>0</v>
      </c>
      <c r="W354" s="1">
        <f>IF(ISNA(VLOOKUP(tblPointScore[[#This Row],[Name / Club]],tblSthn_Div1[Name / Club],1,FALSE)),IF(ISNA(VLOOKUP(tblPointScore[[#This Row],[Name / Club]],tblSthn_Div2[Name / Club],1,FALSE)),0,3),3)</f>
        <v>0</v>
      </c>
      <c r="X354" s="1">
        <f>SUM(tblPointScore[[#This Row],[Glbn Div 1]:[Sth H Pts]])</f>
        <v>0</v>
      </c>
      <c r="Y35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5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54" s="38" t="str">
        <f>IF(AND(tblPointScore[[#This Row],[Div 1 Pts]]&gt;0,tblPointScore[[#This Row],[Div 2 Pts]]&gt;0),"Y","N")</f>
        <v>N</v>
      </c>
      <c r="AB354" s="35" t="str">
        <f>IF(AND(tblPointScore[[#This Row],[Mac Div 1 A]]&gt;0,tblPointScore[[#This Row],[Mac Div 1 B]]&gt;0),"Y","N")</f>
        <v>N</v>
      </c>
      <c r="AC354" s="35" t="str">
        <f>IF(AND(tblPointScore[[#This Row],[Mac Div 2 A]]&gt;0,tblPointScore[[#This Row],[Mac Div 2 B]]&gt;0),"Y","N")</f>
        <v>N</v>
      </c>
      <c r="AD354" s="35" t="str">
        <f>IF(AND(tblPointScore[[#This Row],[Now Div 1 A]]&gt;0,tblPointScore[[#This Row],[Now Div 1 B]]&gt;0),"Y","N")</f>
        <v>N</v>
      </c>
      <c r="AE354" s="35" t="str">
        <f>IF(AND(tblPointScore[[#This Row],[Now Div 2 A]]&gt;0,tblPointScore[[#This Row],[Now Div 2 B]]&gt;0),"Y","N")</f>
        <v>N</v>
      </c>
      <c r="AF35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55" spans="1:32" hidden="1">
      <c r="A355" s="1">
        <f ca="1">CELL("row", A354)-1</f>
        <v>353</v>
      </c>
      <c r="B355" s="7" t="s">
        <v>345</v>
      </c>
      <c r="C355" s="7" t="s">
        <v>685</v>
      </c>
      <c r="D355" s="4" t="str">
        <f>CONCATENATE(tblPointScore[[#This Row],[Name]]," - ",tblPointScore[[#This Row],[Club]])</f>
        <v>Jackman Adam - ICC</v>
      </c>
      <c r="E355" s="1">
        <f>IF(ISNA(VLOOKUP(tblPointScore[[#This Row],[Name / Club]],tblGlbn_Div1[[Name / Club]:[Points]],5,FALSE)),0,VLOOKUP(tblPointScore[[#This Row],[Name / Club]],tblGlbn_Div1[[Name / Club]:[Points]],5,FALSE))</f>
        <v>0</v>
      </c>
      <c r="F355" s="9">
        <f>IF(ISNA(VLOOKUP(tblPointScore[[#This Row],[Name / Club]],tblGlbn_Div2[[Name / Club]:[Points]],5,FALSE)),0,VLOOKUP(tblPointScore[[#This Row],[Name / Club]],tblGlbn_Div2[[Name / Club]:[Points]],5,FALSE))</f>
        <v>0</v>
      </c>
      <c r="G355" s="9">
        <f>IF(ISNA(VLOOKUP(tblPointScore[[#This Row],[Name / Club]],tblGlbn_Div1[Name / Club],1,FALSE)),IF(ISNA(VLOOKUP(tblPointScore[[#This Row],[Name / Club]],tblGlbn_Div2[Name / Club],1,FALSE)),0,3),3)</f>
        <v>0</v>
      </c>
      <c r="H355" s="1">
        <f>IF(ISNA(VLOOKUP(tblPointScore[[#This Row],[Name / Club]],tblIll_Div1[[Name / Club]:[Points]],5,FALSE)),0,VLOOKUP(tblPointScore[[#This Row],[Name / Club]],tblIll_Div1[[Name / Club]:[Points]],5,FALSE))</f>
        <v>0</v>
      </c>
      <c r="I355" s="1">
        <f>IF(ISNA(VLOOKUP(tblPointScore[[#This Row],[Name / Club]],tblIll_Div2[[Name / Club]:[Points]],5,FALSE)),0,VLOOKUP(tblPointScore[[#This Row],[Name / Club]],tblIll_Div2[[Name / Club]:[Points]],5,FALSE))</f>
        <v>0</v>
      </c>
      <c r="J355" s="1">
        <f>IF(ISNA(VLOOKUP(tblPointScore[[#This Row],[Name / Club]],tblIll_Div1[Name / Club],1,FALSE)),IF(ISNA(VLOOKUP(tblPointScore[[#This Row],[Name / Club]],tblIll_Div2[Name / Club],1,FALSE)),0,3),3)</f>
        <v>0</v>
      </c>
      <c r="K355" s="1">
        <f>IF(ISNA(VLOOKUP(tblPointScore[[#This Row],[Name / Club]],tblMac_Div1A[[Name / Club]:[Points]],5,FALSE)),0,VLOOKUP(tblPointScore[[#This Row],[Name / Club]],tblMac_Div1A[[Name / Club]:[Points]],5,FALSE))</f>
        <v>0</v>
      </c>
      <c r="L355" s="1">
        <f>IF(ISNA(VLOOKUP(tblPointScore[[#This Row],[Name / Club]],tblMac_Div1B[[Name / Club]:[Points]],5,FALSE)),0,VLOOKUP(tblPointScore[[#This Row],[Name / Club]],tblMac_Div1B[[Name / Club]:[Points]],5,FALSE))</f>
        <v>0</v>
      </c>
      <c r="M355" s="1">
        <f>IF(ISNA(VLOOKUP(tblPointScore[[#This Row],[Name / Club]],tblMac_Div2A[[Name / Club]:[Points]],5,FALSE)),0,VLOOKUP(tblPointScore[[#This Row],[Name / Club]],tblMac_Div2A[[Name / Club]:[Points]],5,FALSE))</f>
        <v>0</v>
      </c>
      <c r="N355" s="1">
        <f>IF(ISNA(VLOOKUP(tblPointScore[[#This Row],[Name / Club]],tblMac_Div2B[[Name / Club]:[Points]],5,FALSE)),0,VLOOKUP(tblPointScore[[#This Row],[Name / Club]],tblMac_Div2B[[Name / Club]:[Points]],5,FALSE))</f>
        <v>0</v>
      </c>
      <c r="O35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55" s="1">
        <f>IF(ISNA(VLOOKUP(tblPointScore[[#This Row],[Name / Club]],tblNow_Div1A[[Name / Club]:[Points]],5,FALSE)),0,VLOOKUP(tblPointScore[[#This Row],[Name / Club]],tblNow_Div1A[[Name / Club]:[Points]],5,FALSE))</f>
        <v>0</v>
      </c>
      <c r="Q355" s="1">
        <f>IF(ISNA(VLOOKUP(tblPointScore[[#This Row],[Name / Club]],tblNow_Div1B[[Name / Club]:[Points]],5,FALSE)),0,VLOOKUP(tblPointScore[[#This Row],[Name / Club]],tblNow_Div1B[[Name / Club]:[Points]],5,FALSE))</f>
        <v>0</v>
      </c>
      <c r="R355" s="1">
        <f>IF(ISNA(VLOOKUP(tblPointScore[[#This Row],[Name / Club]],tblNow_Div2A[[Name / Club]:[Points]],5,FALSE)),0,VLOOKUP(tblPointScore[[#This Row],[Name / Club]],tblNow_Div2A[[Name / Club]:[Points]],5,FALSE))</f>
        <v>0</v>
      </c>
      <c r="S355" s="1">
        <f>IF(ISNA(VLOOKUP(tblPointScore[[#This Row],[Name / Club]],tblNow_Div2B[[Name / Club]:[Points]],5,FALSE)),0,VLOOKUP(tblPointScore[[#This Row],[Name / Club]],tblNow_Div2B[[Name / Club]:[Points]],5,FALSE))</f>
        <v>0</v>
      </c>
      <c r="T35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55" s="1">
        <f>IF(ISNA(VLOOKUP(tblPointScore[[#This Row],[Name / Club]],tblSthn_Div1[[Name / Club]:[Points]],5,FALSE)),0,VLOOKUP(tblPointScore[[#This Row],[Name / Club]],tblSthn_Div1[[Name / Club]:[Points]],5,FALSE))</f>
        <v>0</v>
      </c>
      <c r="V355" s="1">
        <f>IF(ISNA(VLOOKUP(tblPointScore[[#This Row],[Name / Club]],tblSthn_Div2[[Name / Club]:[Points]],5,FALSE)),0,VLOOKUP(tblPointScore[[#This Row],[Name / Club]],tblSthn_Div2[[Name / Club]:[Points]],5,FALSE))</f>
        <v>0</v>
      </c>
      <c r="W355" s="1">
        <f>IF(ISNA(VLOOKUP(tblPointScore[[#This Row],[Name / Club]],tblSthn_Div1[Name / Club],1,FALSE)),IF(ISNA(VLOOKUP(tblPointScore[[#This Row],[Name / Club]],tblSthn_Div2[Name / Club],1,FALSE)),0,3),3)</f>
        <v>0</v>
      </c>
      <c r="X355" s="9">
        <f>SUM(tblPointScore[[#This Row],[Glbn Div 1]:[Sth H Pts]])</f>
        <v>0</v>
      </c>
      <c r="Y35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5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55" s="38" t="str">
        <f>IF(AND(tblPointScore[[#This Row],[Div 1 Pts]]&gt;0,tblPointScore[[#This Row],[Div 2 Pts]]&gt;0),"Y","N")</f>
        <v>N</v>
      </c>
      <c r="AB355" s="35" t="str">
        <f>IF(AND(tblPointScore[[#This Row],[Mac Div 1 A]]&gt;0,tblPointScore[[#This Row],[Mac Div 1 B]]&gt;0),"Y","N")</f>
        <v>N</v>
      </c>
      <c r="AC355" s="35" t="str">
        <f>IF(AND(tblPointScore[[#This Row],[Mac Div 2 A]]&gt;0,tblPointScore[[#This Row],[Mac Div 2 B]]&gt;0),"Y","N")</f>
        <v>N</v>
      </c>
      <c r="AD355" s="35" t="str">
        <f>IF(AND(tblPointScore[[#This Row],[Now Div 1 A]]&gt;0,tblPointScore[[#This Row],[Now Div 1 B]]&gt;0),"Y","N")</f>
        <v>N</v>
      </c>
      <c r="AE355" s="35" t="str">
        <f>IF(AND(tblPointScore[[#This Row],[Now Div 2 A]]&gt;0,tblPointScore[[#This Row],[Now Div 2 B]]&gt;0),"Y","N")</f>
        <v>N</v>
      </c>
      <c r="AF35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56" spans="1:32" hidden="1">
      <c r="A356" s="1">
        <f ca="1">CELL("row", A355)-1</f>
        <v>354</v>
      </c>
      <c r="B356" s="7" t="s">
        <v>206</v>
      </c>
      <c r="C356" s="7" t="s">
        <v>685</v>
      </c>
      <c r="D356" s="4" t="str">
        <f>CONCATENATE(tblPointScore[[#This Row],[Name]]," - ",tblPointScore[[#This Row],[Club]])</f>
        <v>Jackman Adam  - ICC</v>
      </c>
      <c r="E356" s="1">
        <f>IF(ISNA(VLOOKUP(tblPointScore[[#This Row],[Name / Club]],tblGlbn_Div1[[Name / Club]:[Points]],5,FALSE)),0,VLOOKUP(tblPointScore[[#This Row],[Name / Club]],tblGlbn_Div1[[Name / Club]:[Points]],5,FALSE))</f>
        <v>0</v>
      </c>
      <c r="F356" s="1">
        <f>IF(ISNA(VLOOKUP(tblPointScore[[#This Row],[Name / Club]],tblGlbn_Div2[[Name / Club]:[Points]],5,FALSE)),0,VLOOKUP(tblPointScore[[#This Row],[Name / Club]],tblGlbn_Div2[[Name / Club]:[Points]],5,FALSE))</f>
        <v>0</v>
      </c>
      <c r="G356" s="1">
        <f>IF(ISNA(VLOOKUP(tblPointScore[[#This Row],[Name / Club]],tblGlbn_Div1[Name / Club],1,FALSE)),IF(ISNA(VLOOKUP(tblPointScore[[#This Row],[Name / Club]],tblGlbn_Div2[Name / Club],1,FALSE)),0,3),3)</f>
        <v>0</v>
      </c>
      <c r="H356" s="1">
        <f>IF(ISNA(VLOOKUP(tblPointScore[[#This Row],[Name / Club]],tblIll_Div1[[Name / Club]:[Points]],5,FALSE)),0,VLOOKUP(tblPointScore[[#This Row],[Name / Club]],tblIll_Div1[[Name / Club]:[Points]],5,FALSE))</f>
        <v>0</v>
      </c>
      <c r="I356" s="1">
        <f>IF(ISNA(VLOOKUP(tblPointScore[[#This Row],[Name / Club]],tblIll_Div2[[Name / Club]:[Points]],5,FALSE)),0,VLOOKUP(tblPointScore[[#This Row],[Name / Club]],tblIll_Div2[[Name / Club]:[Points]],5,FALSE))</f>
        <v>0</v>
      </c>
      <c r="J356" s="1">
        <f>IF(ISNA(VLOOKUP(tblPointScore[[#This Row],[Name / Club]],tblIll_Div1[Name / Club],1,FALSE)),IF(ISNA(VLOOKUP(tblPointScore[[#This Row],[Name / Club]],tblIll_Div2[Name / Club],1,FALSE)),0,3),3)</f>
        <v>0</v>
      </c>
      <c r="K356" s="1">
        <f>IF(ISNA(VLOOKUP(tblPointScore[[#This Row],[Name / Club]],tblMac_Div1A[[Name / Club]:[Points]],5,FALSE)),0,VLOOKUP(tblPointScore[[#This Row],[Name / Club]],tblMac_Div1A[[Name / Club]:[Points]],5,FALSE))</f>
        <v>0</v>
      </c>
      <c r="L356" s="1">
        <f>IF(ISNA(VLOOKUP(tblPointScore[[#This Row],[Name / Club]],tblMac_Div1B[[Name / Club]:[Points]],5,FALSE)),0,VLOOKUP(tblPointScore[[#This Row],[Name / Club]],tblMac_Div1B[[Name / Club]:[Points]],5,FALSE))</f>
        <v>0</v>
      </c>
      <c r="M356" s="1">
        <f>IF(ISNA(VLOOKUP(tblPointScore[[#This Row],[Name / Club]],tblMac_Div2A[[Name / Club]:[Points]],5,FALSE)),0,VLOOKUP(tblPointScore[[#This Row],[Name / Club]],tblMac_Div2A[[Name / Club]:[Points]],5,FALSE))</f>
        <v>0</v>
      </c>
      <c r="N356" s="1">
        <f>IF(ISNA(VLOOKUP(tblPointScore[[#This Row],[Name / Club]],tblMac_Div2B[[Name / Club]:[Points]],5,FALSE)),0,VLOOKUP(tblPointScore[[#This Row],[Name / Club]],tblMac_Div2B[[Name / Club]:[Points]],5,FALSE))</f>
        <v>0</v>
      </c>
      <c r="O35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56" s="1">
        <f>IF(ISNA(VLOOKUP(tblPointScore[[#This Row],[Name / Club]],tblNow_Div1A[[Name / Club]:[Points]],5,FALSE)),0,VLOOKUP(tblPointScore[[#This Row],[Name / Club]],tblNow_Div1A[[Name / Club]:[Points]],5,FALSE))</f>
        <v>0</v>
      </c>
      <c r="Q356" s="1">
        <f>IF(ISNA(VLOOKUP(tblPointScore[[#This Row],[Name / Club]],tblNow_Div1B[[Name / Club]:[Points]],5,FALSE)),0,VLOOKUP(tblPointScore[[#This Row],[Name / Club]],tblNow_Div1B[[Name / Club]:[Points]],5,FALSE))</f>
        <v>0</v>
      </c>
      <c r="R356" s="1">
        <f>IF(ISNA(VLOOKUP(tblPointScore[[#This Row],[Name / Club]],tblNow_Div2A[[Name / Club]:[Points]],5,FALSE)),0,VLOOKUP(tblPointScore[[#This Row],[Name / Club]],tblNow_Div2A[[Name / Club]:[Points]],5,FALSE))</f>
        <v>0</v>
      </c>
      <c r="S356" s="1">
        <f>IF(ISNA(VLOOKUP(tblPointScore[[#This Row],[Name / Club]],tblNow_Div2B[[Name / Club]:[Points]],5,FALSE)),0,VLOOKUP(tblPointScore[[#This Row],[Name / Club]],tblNow_Div2B[[Name / Club]:[Points]],5,FALSE))</f>
        <v>0</v>
      </c>
      <c r="T35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56" s="1">
        <f>IF(ISNA(VLOOKUP(tblPointScore[[#This Row],[Name / Club]],tblSthn_Div1[[Name / Club]:[Points]],5,FALSE)),0,VLOOKUP(tblPointScore[[#This Row],[Name / Club]],tblSthn_Div1[[Name / Club]:[Points]],5,FALSE))</f>
        <v>0</v>
      </c>
      <c r="V356" s="1">
        <f>IF(ISNA(VLOOKUP(tblPointScore[[#This Row],[Name / Club]],tblSthn_Div2[[Name / Club]:[Points]],5,FALSE)),0,VLOOKUP(tblPointScore[[#This Row],[Name / Club]],tblSthn_Div2[[Name / Club]:[Points]],5,FALSE))</f>
        <v>0</v>
      </c>
      <c r="W356" s="1">
        <f>IF(ISNA(VLOOKUP(tblPointScore[[#This Row],[Name / Club]],tblSthn_Div1[Name / Club],1,FALSE)),IF(ISNA(VLOOKUP(tblPointScore[[#This Row],[Name / Club]],tblSthn_Div2[Name / Club],1,FALSE)),0,3),3)</f>
        <v>0</v>
      </c>
      <c r="X356" s="1">
        <f>SUM(tblPointScore[[#This Row],[Glbn Div 1]:[Sth H Pts]])</f>
        <v>0</v>
      </c>
      <c r="Y35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5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56" s="38" t="str">
        <f>IF(AND(tblPointScore[[#This Row],[Div 1 Pts]]&gt;0,tblPointScore[[#This Row],[Div 2 Pts]]&gt;0),"Y","N")</f>
        <v>N</v>
      </c>
      <c r="AB356" s="35" t="str">
        <f>IF(AND(tblPointScore[[#This Row],[Mac Div 1 A]]&gt;0,tblPointScore[[#This Row],[Mac Div 1 B]]&gt;0),"Y","N")</f>
        <v>N</v>
      </c>
      <c r="AC356" s="35" t="str">
        <f>IF(AND(tblPointScore[[#This Row],[Mac Div 2 A]]&gt;0,tblPointScore[[#This Row],[Mac Div 2 B]]&gt;0),"Y","N")</f>
        <v>N</v>
      </c>
      <c r="AD356" s="35" t="str">
        <f>IF(AND(tblPointScore[[#This Row],[Now Div 1 A]]&gt;0,tblPointScore[[#This Row],[Now Div 1 B]]&gt;0),"Y","N")</f>
        <v>N</v>
      </c>
      <c r="AE356" s="35" t="str">
        <f>IF(AND(tblPointScore[[#This Row],[Now Div 2 A]]&gt;0,tblPointScore[[#This Row],[Now Div 2 B]]&gt;0),"Y","N")</f>
        <v>N</v>
      </c>
      <c r="AF35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57" spans="1:32" hidden="1">
      <c r="A357" s="1">
        <f ca="1">CELL("row", A356)-1</f>
        <v>355</v>
      </c>
      <c r="B357" s="7" t="s">
        <v>38</v>
      </c>
      <c r="C357" s="7" t="s">
        <v>683</v>
      </c>
      <c r="D357" s="4" t="str">
        <f>CONCATENATE(tblPointScore[[#This Row],[Name]]," - ",tblPointScore[[#This Row],[Club]])</f>
        <v>Jackson Andrew - SHCC</v>
      </c>
      <c r="E357" s="1">
        <f>IF(ISNA(VLOOKUP(tblPointScore[[#This Row],[Name / Club]],tblGlbn_Div1[[Name / Club]:[Points]],5,FALSE)),0,VLOOKUP(tblPointScore[[#This Row],[Name / Club]],tblGlbn_Div1[[Name / Club]:[Points]],5,FALSE))</f>
        <v>0</v>
      </c>
      <c r="F357" s="1">
        <f>IF(ISNA(VLOOKUP(tblPointScore[[#This Row],[Name / Club]],tblGlbn_Div2[[Name / Club]:[Points]],5,FALSE)),0,VLOOKUP(tblPointScore[[#This Row],[Name / Club]],tblGlbn_Div2[[Name / Club]:[Points]],5,FALSE))</f>
        <v>0</v>
      </c>
      <c r="G357" s="1">
        <f>IF(ISNA(VLOOKUP(tblPointScore[[#This Row],[Name / Club]],tblGlbn_Div1[Name / Club],1,FALSE)),IF(ISNA(VLOOKUP(tblPointScore[[#This Row],[Name / Club]],tblGlbn_Div2[Name / Club],1,FALSE)),0,3),3)</f>
        <v>0</v>
      </c>
      <c r="H357" s="1">
        <f>IF(ISNA(VLOOKUP(tblPointScore[[#This Row],[Name / Club]],tblIll_Div1[[Name / Club]:[Points]],5,FALSE)),0,VLOOKUP(tblPointScore[[#This Row],[Name / Club]],tblIll_Div1[[Name / Club]:[Points]],5,FALSE))</f>
        <v>0</v>
      </c>
      <c r="I357" s="1">
        <f>IF(ISNA(VLOOKUP(tblPointScore[[#This Row],[Name / Club]],tblIll_Div2[[Name / Club]:[Points]],5,FALSE)),0,VLOOKUP(tblPointScore[[#This Row],[Name / Club]],tblIll_Div2[[Name / Club]:[Points]],5,FALSE))</f>
        <v>0</v>
      </c>
      <c r="J357" s="1">
        <f>IF(ISNA(VLOOKUP(tblPointScore[[#This Row],[Name / Club]],tblIll_Div1[Name / Club],1,FALSE)),IF(ISNA(VLOOKUP(tblPointScore[[#This Row],[Name / Club]],tblIll_Div2[Name / Club],1,FALSE)),0,3),3)</f>
        <v>0</v>
      </c>
      <c r="K357" s="1">
        <f>IF(ISNA(VLOOKUP(tblPointScore[[#This Row],[Name / Club]],tblMac_Div1A[[Name / Club]:[Points]],5,FALSE)),0,VLOOKUP(tblPointScore[[#This Row],[Name / Club]],tblMac_Div1A[[Name / Club]:[Points]],5,FALSE))</f>
        <v>0</v>
      </c>
      <c r="L357" s="1">
        <f>IF(ISNA(VLOOKUP(tblPointScore[[#This Row],[Name / Club]],tblMac_Div1B[[Name / Club]:[Points]],5,FALSE)),0,VLOOKUP(tblPointScore[[#This Row],[Name / Club]],tblMac_Div1B[[Name / Club]:[Points]],5,FALSE))</f>
        <v>0</v>
      </c>
      <c r="M357" s="1">
        <f>IF(ISNA(VLOOKUP(tblPointScore[[#This Row],[Name / Club]],tblMac_Div2A[[Name / Club]:[Points]],5,FALSE)),0,VLOOKUP(tblPointScore[[#This Row],[Name / Club]],tblMac_Div2A[[Name / Club]:[Points]],5,FALSE))</f>
        <v>0</v>
      </c>
      <c r="N357" s="1">
        <f>IF(ISNA(VLOOKUP(tblPointScore[[#This Row],[Name / Club]],tblMac_Div2B[[Name / Club]:[Points]],5,FALSE)),0,VLOOKUP(tblPointScore[[#This Row],[Name / Club]],tblMac_Div2B[[Name / Club]:[Points]],5,FALSE))</f>
        <v>0</v>
      </c>
      <c r="O35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57" s="1">
        <f>IF(ISNA(VLOOKUP(tblPointScore[[#This Row],[Name / Club]],tblNow_Div1A[[Name / Club]:[Points]],5,FALSE)),0,VLOOKUP(tblPointScore[[#This Row],[Name / Club]],tblNow_Div1A[[Name / Club]:[Points]],5,FALSE))</f>
        <v>0</v>
      </c>
      <c r="Q357" s="1">
        <f>IF(ISNA(VLOOKUP(tblPointScore[[#This Row],[Name / Club]],tblNow_Div1B[[Name / Club]:[Points]],5,FALSE)),0,VLOOKUP(tblPointScore[[#This Row],[Name / Club]],tblNow_Div1B[[Name / Club]:[Points]],5,FALSE))</f>
        <v>0</v>
      </c>
      <c r="R357" s="1">
        <f>IF(ISNA(VLOOKUP(tblPointScore[[#This Row],[Name / Club]],tblNow_Div2A[[Name / Club]:[Points]],5,FALSE)),0,VLOOKUP(tblPointScore[[#This Row],[Name / Club]],tblNow_Div2A[[Name / Club]:[Points]],5,FALSE))</f>
        <v>0</v>
      </c>
      <c r="S357" s="1">
        <f>IF(ISNA(VLOOKUP(tblPointScore[[#This Row],[Name / Club]],tblNow_Div2B[[Name / Club]:[Points]],5,FALSE)),0,VLOOKUP(tblPointScore[[#This Row],[Name / Club]],tblNow_Div2B[[Name / Club]:[Points]],5,FALSE))</f>
        <v>0</v>
      </c>
      <c r="T35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57" s="1">
        <f>IF(ISNA(VLOOKUP(tblPointScore[[#This Row],[Name / Club]],tblSthn_Div1[[Name / Club]:[Points]],5,FALSE)),0,VLOOKUP(tblPointScore[[#This Row],[Name / Club]],tblSthn_Div1[[Name / Club]:[Points]],5,FALSE))</f>
        <v>0</v>
      </c>
      <c r="V357" s="1">
        <f>IF(ISNA(VLOOKUP(tblPointScore[[#This Row],[Name / Club]],tblSthn_Div2[[Name / Club]:[Points]],5,FALSE)),0,VLOOKUP(tblPointScore[[#This Row],[Name / Club]],tblSthn_Div2[[Name / Club]:[Points]],5,FALSE))</f>
        <v>0</v>
      </c>
      <c r="W357" s="1">
        <f>IF(ISNA(VLOOKUP(tblPointScore[[#This Row],[Name / Club]],tblSthn_Div1[Name / Club],1,FALSE)),IF(ISNA(VLOOKUP(tblPointScore[[#This Row],[Name / Club]],tblSthn_Div2[Name / Club],1,FALSE)),0,3),3)</f>
        <v>0</v>
      </c>
      <c r="X357" s="1">
        <f>SUM(tblPointScore[[#This Row],[Glbn Div 1]:[Sth H Pts]])</f>
        <v>0</v>
      </c>
      <c r="Y35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5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57" s="38" t="str">
        <f>IF(AND(tblPointScore[[#This Row],[Div 1 Pts]]&gt;0,tblPointScore[[#This Row],[Div 2 Pts]]&gt;0),"Y","N")</f>
        <v>N</v>
      </c>
      <c r="AB357" s="35" t="str">
        <f>IF(AND(tblPointScore[[#This Row],[Mac Div 1 A]]&gt;0,tblPointScore[[#This Row],[Mac Div 1 B]]&gt;0),"Y","N")</f>
        <v>N</v>
      </c>
      <c r="AC357" s="35" t="str">
        <f>IF(AND(tblPointScore[[#This Row],[Mac Div 2 A]]&gt;0,tblPointScore[[#This Row],[Mac Div 2 B]]&gt;0),"Y","N")</f>
        <v>N</v>
      </c>
      <c r="AD357" s="35" t="str">
        <f>IF(AND(tblPointScore[[#This Row],[Now Div 1 A]]&gt;0,tblPointScore[[#This Row],[Now Div 1 B]]&gt;0),"Y","N")</f>
        <v>N</v>
      </c>
      <c r="AE357" s="35" t="str">
        <f>IF(AND(tblPointScore[[#This Row],[Now Div 2 A]]&gt;0,tblPointScore[[#This Row],[Now Div 2 B]]&gt;0),"Y","N")</f>
        <v>N</v>
      </c>
      <c r="AF35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58" spans="1:32" hidden="1">
      <c r="A358" s="1">
        <f ca="1">CELL("row", A357)-1</f>
        <v>356</v>
      </c>
      <c r="B358" s="7" t="s">
        <v>38</v>
      </c>
      <c r="C358" s="7" t="s">
        <v>682</v>
      </c>
      <c r="D358" s="4" t="str">
        <f>CONCATENATE(tblPointScore[[#This Row],[Name]]," - ",tblPointScore[[#This Row],[Club]])</f>
        <v>Jackson Andrew - CCC</v>
      </c>
      <c r="E358" s="1">
        <f>IF(ISNA(VLOOKUP(tblPointScore[[#This Row],[Name / Club]],tblGlbn_Div1[[Name / Club]:[Points]],5,FALSE)),0,VLOOKUP(tblPointScore[[#This Row],[Name / Club]],tblGlbn_Div1[[Name / Club]:[Points]],5,FALSE))</f>
        <v>0</v>
      </c>
      <c r="F358" s="9">
        <f>IF(ISNA(VLOOKUP(tblPointScore[[#This Row],[Name / Club]],tblGlbn_Div2[[Name / Club]:[Points]],5,FALSE)),0,VLOOKUP(tblPointScore[[#This Row],[Name / Club]],tblGlbn_Div2[[Name / Club]:[Points]],5,FALSE))</f>
        <v>0</v>
      </c>
      <c r="G358" s="9">
        <f>IF(ISNA(VLOOKUP(tblPointScore[[#This Row],[Name / Club]],tblGlbn_Div1[Name / Club],1,FALSE)),IF(ISNA(VLOOKUP(tblPointScore[[#This Row],[Name / Club]],tblGlbn_Div2[Name / Club],1,FALSE)),0,3),3)</f>
        <v>0</v>
      </c>
      <c r="H358" s="1">
        <f>IF(ISNA(VLOOKUP(tblPointScore[[#This Row],[Name / Club]],tblIll_Div1[[Name / Club]:[Points]],5,FALSE)),0,VLOOKUP(tblPointScore[[#This Row],[Name / Club]],tblIll_Div1[[Name / Club]:[Points]],5,FALSE))</f>
        <v>0</v>
      </c>
      <c r="I358" s="1">
        <f>IF(ISNA(VLOOKUP(tblPointScore[[#This Row],[Name / Club]],tblIll_Div2[[Name / Club]:[Points]],5,FALSE)),0,VLOOKUP(tblPointScore[[#This Row],[Name / Club]],tblIll_Div2[[Name / Club]:[Points]],5,FALSE))</f>
        <v>0</v>
      </c>
      <c r="J358" s="1">
        <f>IF(ISNA(VLOOKUP(tblPointScore[[#This Row],[Name / Club]],tblIll_Div1[Name / Club],1,FALSE)),IF(ISNA(VLOOKUP(tblPointScore[[#This Row],[Name / Club]],tblIll_Div2[Name / Club],1,FALSE)),0,3),3)</f>
        <v>0</v>
      </c>
      <c r="K358" s="1">
        <f>IF(ISNA(VLOOKUP(tblPointScore[[#This Row],[Name / Club]],tblMac_Div1A[[Name / Club]:[Points]],5,FALSE)),0,VLOOKUP(tblPointScore[[#This Row],[Name / Club]],tblMac_Div1A[[Name / Club]:[Points]],5,FALSE))</f>
        <v>0</v>
      </c>
      <c r="L358" s="1">
        <f>IF(ISNA(VLOOKUP(tblPointScore[[#This Row],[Name / Club]],tblMac_Div1B[[Name / Club]:[Points]],5,FALSE)),0,VLOOKUP(tblPointScore[[#This Row],[Name / Club]],tblMac_Div1B[[Name / Club]:[Points]],5,FALSE))</f>
        <v>0</v>
      </c>
      <c r="M358" s="1">
        <f>IF(ISNA(VLOOKUP(tblPointScore[[#This Row],[Name / Club]],tblMac_Div2A[[Name / Club]:[Points]],5,FALSE)),0,VLOOKUP(tblPointScore[[#This Row],[Name / Club]],tblMac_Div2A[[Name / Club]:[Points]],5,FALSE))</f>
        <v>0</v>
      </c>
      <c r="N358" s="1">
        <f>IF(ISNA(VLOOKUP(tblPointScore[[#This Row],[Name / Club]],tblMac_Div2B[[Name / Club]:[Points]],5,FALSE)),0,VLOOKUP(tblPointScore[[#This Row],[Name / Club]],tblMac_Div2B[[Name / Club]:[Points]],5,FALSE))</f>
        <v>0</v>
      </c>
      <c r="O35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58" s="1">
        <f>IF(ISNA(VLOOKUP(tblPointScore[[#This Row],[Name / Club]],tblNow_Div1A[[Name / Club]:[Points]],5,FALSE)),0,VLOOKUP(tblPointScore[[#This Row],[Name / Club]],tblNow_Div1A[[Name / Club]:[Points]],5,FALSE))</f>
        <v>0</v>
      </c>
      <c r="Q358" s="1">
        <f>IF(ISNA(VLOOKUP(tblPointScore[[#This Row],[Name / Club]],tblNow_Div1B[[Name / Club]:[Points]],5,FALSE)),0,VLOOKUP(tblPointScore[[#This Row],[Name / Club]],tblNow_Div1B[[Name / Club]:[Points]],5,FALSE))</f>
        <v>0</v>
      </c>
      <c r="R358" s="1">
        <f>IF(ISNA(VLOOKUP(tblPointScore[[#This Row],[Name / Club]],tblNow_Div2A[[Name / Club]:[Points]],5,FALSE)),0,VLOOKUP(tblPointScore[[#This Row],[Name / Club]],tblNow_Div2A[[Name / Club]:[Points]],5,FALSE))</f>
        <v>0</v>
      </c>
      <c r="S358" s="1">
        <f>IF(ISNA(VLOOKUP(tblPointScore[[#This Row],[Name / Club]],tblNow_Div2B[[Name / Club]:[Points]],5,FALSE)),0,VLOOKUP(tblPointScore[[#This Row],[Name / Club]],tblNow_Div2B[[Name / Club]:[Points]],5,FALSE))</f>
        <v>0</v>
      </c>
      <c r="T35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58" s="1">
        <f>IF(ISNA(VLOOKUP(tblPointScore[[#This Row],[Name / Club]],tblSthn_Div1[[Name / Club]:[Points]],5,FALSE)),0,VLOOKUP(tblPointScore[[#This Row],[Name / Club]],tblSthn_Div1[[Name / Club]:[Points]],5,FALSE))</f>
        <v>0</v>
      </c>
      <c r="V358" s="1">
        <f>IF(ISNA(VLOOKUP(tblPointScore[[#This Row],[Name / Club]],tblSthn_Div2[[Name / Club]:[Points]],5,FALSE)),0,VLOOKUP(tblPointScore[[#This Row],[Name / Club]],tblSthn_Div2[[Name / Club]:[Points]],5,FALSE))</f>
        <v>0</v>
      </c>
      <c r="W358" s="1">
        <f>IF(ISNA(VLOOKUP(tblPointScore[[#This Row],[Name / Club]],tblSthn_Div1[Name / Club],1,FALSE)),IF(ISNA(VLOOKUP(tblPointScore[[#This Row],[Name / Club]],tblSthn_Div2[Name / Club],1,FALSE)),0,3),3)</f>
        <v>0</v>
      </c>
      <c r="X358" s="9">
        <f>SUM(tblPointScore[[#This Row],[Glbn Div 1]:[Sth H Pts]])</f>
        <v>0</v>
      </c>
      <c r="Y35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5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58" s="38" t="str">
        <f>IF(AND(tblPointScore[[#This Row],[Div 1 Pts]]&gt;0,tblPointScore[[#This Row],[Div 2 Pts]]&gt;0),"Y","N")</f>
        <v>N</v>
      </c>
      <c r="AB358" s="35" t="str">
        <f>IF(AND(tblPointScore[[#This Row],[Mac Div 1 A]]&gt;0,tblPointScore[[#This Row],[Mac Div 1 B]]&gt;0),"Y","N")</f>
        <v>N</v>
      </c>
      <c r="AC358" s="35" t="str">
        <f>IF(AND(tblPointScore[[#This Row],[Mac Div 2 A]]&gt;0,tblPointScore[[#This Row],[Mac Div 2 B]]&gt;0),"Y","N")</f>
        <v>N</v>
      </c>
      <c r="AD358" s="35" t="str">
        <f>IF(AND(tblPointScore[[#This Row],[Now Div 1 A]]&gt;0,tblPointScore[[#This Row],[Now Div 1 B]]&gt;0),"Y","N")</f>
        <v>N</v>
      </c>
      <c r="AE358" s="35" t="str">
        <f>IF(AND(tblPointScore[[#This Row],[Now Div 2 A]]&gt;0,tblPointScore[[#This Row],[Now Div 2 B]]&gt;0),"Y","N")</f>
        <v>N</v>
      </c>
      <c r="AF35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59" spans="1:32" hidden="1">
      <c r="A359" s="1">
        <f ca="1">CELL("row", A358)-1</f>
        <v>357</v>
      </c>
      <c r="B359" s="7" t="s">
        <v>207</v>
      </c>
      <c r="C359" s="7" t="s">
        <v>685</v>
      </c>
      <c r="D359" s="4" t="str">
        <f>CONCATENATE(tblPointScore[[#This Row],[Name]]," - ",tblPointScore[[#This Row],[Club]])</f>
        <v>Jackson Leigh  - ICC</v>
      </c>
      <c r="E359" s="1">
        <f>IF(ISNA(VLOOKUP(tblPointScore[[#This Row],[Name / Club]],tblGlbn_Div1[[Name / Club]:[Points]],5,FALSE)),0,VLOOKUP(tblPointScore[[#This Row],[Name / Club]],tblGlbn_Div1[[Name / Club]:[Points]],5,FALSE))</f>
        <v>0</v>
      </c>
      <c r="F359" s="1">
        <f>IF(ISNA(VLOOKUP(tblPointScore[[#This Row],[Name / Club]],tblGlbn_Div2[[Name / Club]:[Points]],5,FALSE)),0,VLOOKUP(tblPointScore[[#This Row],[Name / Club]],tblGlbn_Div2[[Name / Club]:[Points]],5,FALSE))</f>
        <v>0</v>
      </c>
      <c r="G359" s="1">
        <f>IF(ISNA(VLOOKUP(tblPointScore[[#This Row],[Name / Club]],tblGlbn_Div1[Name / Club],1,FALSE)),IF(ISNA(VLOOKUP(tblPointScore[[#This Row],[Name / Club]],tblGlbn_Div2[Name / Club],1,FALSE)),0,3),3)</f>
        <v>0</v>
      </c>
      <c r="H359" s="1">
        <f>IF(ISNA(VLOOKUP(tblPointScore[[#This Row],[Name / Club]],tblIll_Div1[[Name / Club]:[Points]],5,FALSE)),0,VLOOKUP(tblPointScore[[#This Row],[Name / Club]],tblIll_Div1[[Name / Club]:[Points]],5,FALSE))</f>
        <v>0</v>
      </c>
      <c r="I359" s="1">
        <f>IF(ISNA(VLOOKUP(tblPointScore[[#This Row],[Name / Club]],tblIll_Div2[[Name / Club]:[Points]],5,FALSE)),0,VLOOKUP(tblPointScore[[#This Row],[Name / Club]],tblIll_Div2[[Name / Club]:[Points]],5,FALSE))</f>
        <v>0</v>
      </c>
      <c r="J359" s="1">
        <f>IF(ISNA(VLOOKUP(tblPointScore[[#This Row],[Name / Club]],tblIll_Div1[Name / Club],1,FALSE)),IF(ISNA(VLOOKUP(tblPointScore[[#This Row],[Name / Club]],tblIll_Div2[Name / Club],1,FALSE)),0,3),3)</f>
        <v>0</v>
      </c>
      <c r="K359" s="1">
        <f>IF(ISNA(VLOOKUP(tblPointScore[[#This Row],[Name / Club]],tblMac_Div1A[[Name / Club]:[Points]],5,FALSE)),0,VLOOKUP(tblPointScore[[#This Row],[Name / Club]],tblMac_Div1A[[Name / Club]:[Points]],5,FALSE))</f>
        <v>0</v>
      </c>
      <c r="L359" s="1">
        <f>IF(ISNA(VLOOKUP(tblPointScore[[#This Row],[Name / Club]],tblMac_Div1B[[Name / Club]:[Points]],5,FALSE)),0,VLOOKUP(tblPointScore[[#This Row],[Name / Club]],tblMac_Div1B[[Name / Club]:[Points]],5,FALSE))</f>
        <v>0</v>
      </c>
      <c r="M359" s="1">
        <f>IF(ISNA(VLOOKUP(tblPointScore[[#This Row],[Name / Club]],tblMac_Div2A[[Name / Club]:[Points]],5,FALSE)),0,VLOOKUP(tblPointScore[[#This Row],[Name / Club]],tblMac_Div2A[[Name / Club]:[Points]],5,FALSE))</f>
        <v>0</v>
      </c>
      <c r="N359" s="1">
        <f>IF(ISNA(VLOOKUP(tblPointScore[[#This Row],[Name / Club]],tblMac_Div2B[[Name / Club]:[Points]],5,FALSE)),0,VLOOKUP(tblPointScore[[#This Row],[Name / Club]],tblMac_Div2B[[Name / Club]:[Points]],5,FALSE))</f>
        <v>0</v>
      </c>
      <c r="O35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59" s="1">
        <f>IF(ISNA(VLOOKUP(tblPointScore[[#This Row],[Name / Club]],tblNow_Div1A[[Name / Club]:[Points]],5,FALSE)),0,VLOOKUP(tblPointScore[[#This Row],[Name / Club]],tblNow_Div1A[[Name / Club]:[Points]],5,FALSE))</f>
        <v>0</v>
      </c>
      <c r="Q359" s="1">
        <f>IF(ISNA(VLOOKUP(tblPointScore[[#This Row],[Name / Club]],tblNow_Div1B[[Name / Club]:[Points]],5,FALSE)),0,VLOOKUP(tblPointScore[[#This Row],[Name / Club]],tblNow_Div1B[[Name / Club]:[Points]],5,FALSE))</f>
        <v>0</v>
      </c>
      <c r="R359" s="1">
        <f>IF(ISNA(VLOOKUP(tblPointScore[[#This Row],[Name / Club]],tblNow_Div2A[[Name / Club]:[Points]],5,FALSE)),0,VLOOKUP(tblPointScore[[#This Row],[Name / Club]],tblNow_Div2A[[Name / Club]:[Points]],5,FALSE))</f>
        <v>0</v>
      </c>
      <c r="S359" s="1">
        <f>IF(ISNA(VLOOKUP(tblPointScore[[#This Row],[Name / Club]],tblNow_Div2B[[Name / Club]:[Points]],5,FALSE)),0,VLOOKUP(tblPointScore[[#This Row],[Name / Club]],tblNow_Div2B[[Name / Club]:[Points]],5,FALSE))</f>
        <v>0</v>
      </c>
      <c r="T35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59" s="1">
        <f>IF(ISNA(VLOOKUP(tblPointScore[[#This Row],[Name / Club]],tblSthn_Div1[[Name / Club]:[Points]],5,FALSE)),0,VLOOKUP(tblPointScore[[#This Row],[Name / Club]],tblSthn_Div1[[Name / Club]:[Points]],5,FALSE))</f>
        <v>0</v>
      </c>
      <c r="V359" s="1">
        <f>IF(ISNA(VLOOKUP(tblPointScore[[#This Row],[Name / Club]],tblSthn_Div2[[Name / Club]:[Points]],5,FALSE)),0,VLOOKUP(tblPointScore[[#This Row],[Name / Club]],tblSthn_Div2[[Name / Club]:[Points]],5,FALSE))</f>
        <v>0</v>
      </c>
      <c r="W359" s="1">
        <f>IF(ISNA(VLOOKUP(tblPointScore[[#This Row],[Name / Club]],tblSthn_Div1[Name / Club],1,FALSE)),IF(ISNA(VLOOKUP(tblPointScore[[#This Row],[Name / Club]],tblSthn_Div2[Name / Club],1,FALSE)),0,3),3)</f>
        <v>0</v>
      </c>
      <c r="X359" s="1">
        <f>SUM(tblPointScore[[#This Row],[Glbn Div 1]:[Sth H Pts]])</f>
        <v>0</v>
      </c>
      <c r="Y35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5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59" s="38" t="str">
        <f>IF(AND(tblPointScore[[#This Row],[Div 1 Pts]]&gt;0,tblPointScore[[#This Row],[Div 2 Pts]]&gt;0),"Y","N")</f>
        <v>N</v>
      </c>
      <c r="AB359" s="35" t="str">
        <f>IF(AND(tblPointScore[[#This Row],[Mac Div 1 A]]&gt;0,tblPointScore[[#This Row],[Mac Div 1 B]]&gt;0),"Y","N")</f>
        <v>N</v>
      </c>
      <c r="AC359" s="35" t="str">
        <f>IF(AND(tblPointScore[[#This Row],[Mac Div 2 A]]&gt;0,tblPointScore[[#This Row],[Mac Div 2 B]]&gt;0),"Y","N")</f>
        <v>N</v>
      </c>
      <c r="AD359" s="35" t="str">
        <f>IF(AND(tblPointScore[[#This Row],[Now Div 1 A]]&gt;0,tblPointScore[[#This Row],[Now Div 1 B]]&gt;0),"Y","N")</f>
        <v>N</v>
      </c>
      <c r="AE359" s="35" t="str">
        <f>IF(AND(tblPointScore[[#This Row],[Now Div 2 A]]&gt;0,tblPointScore[[#This Row],[Now Div 2 B]]&gt;0),"Y","N")</f>
        <v>N</v>
      </c>
      <c r="AF35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60" spans="1:32" hidden="1">
      <c r="A360" s="1">
        <f ca="1">CELL("row", A359)-1</f>
        <v>358</v>
      </c>
      <c r="B360" s="7" t="s">
        <v>208</v>
      </c>
      <c r="C360" s="7" t="s">
        <v>683</v>
      </c>
      <c r="D360" s="4" t="str">
        <f>CONCATENATE(tblPointScore[[#This Row],[Name]]," - ",tblPointScore[[#This Row],[Club]])</f>
        <v>Jackson Stephen - SHCC</v>
      </c>
      <c r="E360" s="1">
        <f>IF(ISNA(VLOOKUP(tblPointScore[[#This Row],[Name / Club]],tblGlbn_Div1[[Name / Club]:[Points]],5,FALSE)),0,VLOOKUP(tblPointScore[[#This Row],[Name / Club]],tblGlbn_Div1[[Name / Club]:[Points]],5,FALSE))</f>
        <v>0</v>
      </c>
      <c r="F360" s="1">
        <f>IF(ISNA(VLOOKUP(tblPointScore[[#This Row],[Name / Club]],tblGlbn_Div2[[Name / Club]:[Points]],5,FALSE)),0,VLOOKUP(tblPointScore[[#This Row],[Name / Club]],tblGlbn_Div2[[Name / Club]:[Points]],5,FALSE))</f>
        <v>0</v>
      </c>
      <c r="G360" s="1">
        <f>IF(ISNA(VLOOKUP(tblPointScore[[#This Row],[Name / Club]],tblGlbn_Div1[Name / Club],1,FALSE)),IF(ISNA(VLOOKUP(tblPointScore[[#This Row],[Name / Club]],tblGlbn_Div2[Name / Club],1,FALSE)),0,3),3)</f>
        <v>0</v>
      </c>
      <c r="H360" s="1">
        <f>IF(ISNA(VLOOKUP(tblPointScore[[#This Row],[Name / Club]],tblIll_Div1[[Name / Club]:[Points]],5,FALSE)),0,VLOOKUP(tblPointScore[[#This Row],[Name / Club]],tblIll_Div1[[Name / Club]:[Points]],5,FALSE))</f>
        <v>0</v>
      </c>
      <c r="I360" s="1">
        <f>IF(ISNA(VLOOKUP(tblPointScore[[#This Row],[Name / Club]],tblIll_Div2[[Name / Club]:[Points]],5,FALSE)),0,VLOOKUP(tblPointScore[[#This Row],[Name / Club]],tblIll_Div2[[Name / Club]:[Points]],5,FALSE))</f>
        <v>0</v>
      </c>
      <c r="J360" s="1">
        <f>IF(ISNA(VLOOKUP(tblPointScore[[#This Row],[Name / Club]],tblIll_Div1[Name / Club],1,FALSE)),IF(ISNA(VLOOKUP(tblPointScore[[#This Row],[Name / Club]],tblIll_Div2[Name / Club],1,FALSE)),0,3),3)</f>
        <v>0</v>
      </c>
      <c r="K360" s="1">
        <f>IF(ISNA(VLOOKUP(tblPointScore[[#This Row],[Name / Club]],tblMac_Div1A[[Name / Club]:[Points]],5,FALSE)),0,VLOOKUP(tblPointScore[[#This Row],[Name / Club]],tblMac_Div1A[[Name / Club]:[Points]],5,FALSE))</f>
        <v>0</v>
      </c>
      <c r="L360" s="1">
        <f>IF(ISNA(VLOOKUP(tblPointScore[[#This Row],[Name / Club]],tblMac_Div1B[[Name / Club]:[Points]],5,FALSE)),0,VLOOKUP(tblPointScore[[#This Row],[Name / Club]],tblMac_Div1B[[Name / Club]:[Points]],5,FALSE))</f>
        <v>0</v>
      </c>
      <c r="M360" s="1">
        <f>IF(ISNA(VLOOKUP(tblPointScore[[#This Row],[Name / Club]],tblMac_Div2A[[Name / Club]:[Points]],5,FALSE)),0,VLOOKUP(tblPointScore[[#This Row],[Name / Club]],tblMac_Div2A[[Name / Club]:[Points]],5,FALSE))</f>
        <v>0</v>
      </c>
      <c r="N360" s="1">
        <f>IF(ISNA(VLOOKUP(tblPointScore[[#This Row],[Name / Club]],tblMac_Div2B[[Name / Club]:[Points]],5,FALSE)),0,VLOOKUP(tblPointScore[[#This Row],[Name / Club]],tblMac_Div2B[[Name / Club]:[Points]],5,FALSE))</f>
        <v>0</v>
      </c>
      <c r="O36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60" s="1">
        <f>IF(ISNA(VLOOKUP(tblPointScore[[#This Row],[Name / Club]],tblNow_Div1A[[Name / Club]:[Points]],5,FALSE)),0,VLOOKUP(tblPointScore[[#This Row],[Name / Club]],tblNow_Div1A[[Name / Club]:[Points]],5,FALSE))</f>
        <v>0</v>
      </c>
      <c r="Q360" s="1">
        <f>IF(ISNA(VLOOKUP(tblPointScore[[#This Row],[Name / Club]],tblNow_Div1B[[Name / Club]:[Points]],5,FALSE)),0,VLOOKUP(tblPointScore[[#This Row],[Name / Club]],tblNow_Div1B[[Name / Club]:[Points]],5,FALSE))</f>
        <v>0</v>
      </c>
      <c r="R360" s="1">
        <f>IF(ISNA(VLOOKUP(tblPointScore[[#This Row],[Name / Club]],tblNow_Div2A[[Name / Club]:[Points]],5,FALSE)),0,VLOOKUP(tblPointScore[[#This Row],[Name / Club]],tblNow_Div2A[[Name / Club]:[Points]],5,FALSE))</f>
        <v>0</v>
      </c>
      <c r="S360" s="1">
        <f>IF(ISNA(VLOOKUP(tblPointScore[[#This Row],[Name / Club]],tblNow_Div2B[[Name / Club]:[Points]],5,FALSE)),0,VLOOKUP(tblPointScore[[#This Row],[Name / Club]],tblNow_Div2B[[Name / Club]:[Points]],5,FALSE))</f>
        <v>0</v>
      </c>
      <c r="T36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60" s="1">
        <f>IF(ISNA(VLOOKUP(tblPointScore[[#This Row],[Name / Club]],tblSthn_Div1[[Name / Club]:[Points]],5,FALSE)),0,VLOOKUP(tblPointScore[[#This Row],[Name / Club]],tblSthn_Div1[[Name / Club]:[Points]],5,FALSE))</f>
        <v>0</v>
      </c>
      <c r="V360" s="1">
        <f>IF(ISNA(VLOOKUP(tblPointScore[[#This Row],[Name / Club]],tblSthn_Div2[[Name / Club]:[Points]],5,FALSE)),0,VLOOKUP(tblPointScore[[#This Row],[Name / Club]],tblSthn_Div2[[Name / Club]:[Points]],5,FALSE))</f>
        <v>0</v>
      </c>
      <c r="W360" s="1">
        <f>IF(ISNA(VLOOKUP(tblPointScore[[#This Row],[Name / Club]],tblSthn_Div1[Name / Club],1,FALSE)),IF(ISNA(VLOOKUP(tblPointScore[[#This Row],[Name / Club]],tblSthn_Div2[Name / Club],1,FALSE)),0,3),3)</f>
        <v>0</v>
      </c>
      <c r="X360" s="1">
        <f>SUM(tblPointScore[[#This Row],[Glbn Div 1]:[Sth H Pts]])</f>
        <v>0</v>
      </c>
      <c r="Y36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6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60" s="38" t="str">
        <f>IF(AND(tblPointScore[[#This Row],[Div 1 Pts]]&gt;0,tblPointScore[[#This Row],[Div 2 Pts]]&gt;0),"Y","N")</f>
        <v>N</v>
      </c>
      <c r="AB360" s="35" t="str">
        <f>IF(AND(tblPointScore[[#This Row],[Mac Div 1 A]]&gt;0,tblPointScore[[#This Row],[Mac Div 1 B]]&gt;0),"Y","N")</f>
        <v>N</v>
      </c>
      <c r="AC360" s="35" t="str">
        <f>IF(AND(tblPointScore[[#This Row],[Mac Div 2 A]]&gt;0,tblPointScore[[#This Row],[Mac Div 2 B]]&gt;0),"Y","N")</f>
        <v>N</v>
      </c>
      <c r="AD360" s="35" t="str">
        <f>IF(AND(tblPointScore[[#This Row],[Now Div 1 A]]&gt;0,tblPointScore[[#This Row],[Now Div 1 B]]&gt;0),"Y","N")</f>
        <v>N</v>
      </c>
      <c r="AE360" s="35" t="str">
        <f>IF(AND(tblPointScore[[#This Row],[Now Div 2 A]]&gt;0,tblPointScore[[#This Row],[Now Div 2 B]]&gt;0),"Y","N")</f>
        <v>N</v>
      </c>
      <c r="AF36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61" spans="1:32" hidden="1">
      <c r="A361" s="1">
        <f ca="1">CELL("row", A360)-1</f>
        <v>359</v>
      </c>
      <c r="B361" s="7" t="s">
        <v>61</v>
      </c>
      <c r="C361" s="7" t="s">
        <v>682</v>
      </c>
      <c r="D361" s="4" t="str">
        <f>CONCATENATE(tblPointScore[[#This Row],[Name]]," - ",tblPointScore[[#This Row],[Club]])</f>
        <v>Jak Michael - CCC</v>
      </c>
      <c r="E361" s="1">
        <f>IF(ISNA(VLOOKUP(tblPointScore[[#This Row],[Name / Club]],tblGlbn_Div1[[Name / Club]:[Points]],5,FALSE)),0,VLOOKUP(tblPointScore[[#This Row],[Name / Club]],tblGlbn_Div1[[Name / Club]:[Points]],5,FALSE))</f>
        <v>0</v>
      </c>
      <c r="F361" s="1">
        <f>IF(ISNA(VLOOKUP(tblPointScore[[#This Row],[Name / Club]],tblGlbn_Div2[[Name / Club]:[Points]],5,FALSE)),0,VLOOKUP(tblPointScore[[#This Row],[Name / Club]],tblGlbn_Div2[[Name / Club]:[Points]],5,FALSE))</f>
        <v>0</v>
      </c>
      <c r="G361" s="1">
        <f>IF(ISNA(VLOOKUP(tblPointScore[[#This Row],[Name / Club]],tblGlbn_Div1[Name / Club],1,FALSE)),IF(ISNA(VLOOKUP(tblPointScore[[#This Row],[Name / Club]],tblGlbn_Div2[Name / Club],1,FALSE)),0,3),3)</f>
        <v>0</v>
      </c>
      <c r="H361" s="1">
        <f>IF(ISNA(VLOOKUP(tblPointScore[[#This Row],[Name / Club]],tblIll_Div1[[Name / Club]:[Points]],5,FALSE)),0,VLOOKUP(tblPointScore[[#This Row],[Name / Club]],tblIll_Div1[[Name / Club]:[Points]],5,FALSE))</f>
        <v>0</v>
      </c>
      <c r="I361" s="1">
        <f>IF(ISNA(VLOOKUP(tblPointScore[[#This Row],[Name / Club]],tblIll_Div2[[Name / Club]:[Points]],5,FALSE)),0,VLOOKUP(tblPointScore[[#This Row],[Name / Club]],tblIll_Div2[[Name / Club]:[Points]],5,FALSE))</f>
        <v>0</v>
      </c>
      <c r="J361" s="1">
        <f>IF(ISNA(VLOOKUP(tblPointScore[[#This Row],[Name / Club]],tblIll_Div1[Name / Club],1,FALSE)),IF(ISNA(VLOOKUP(tblPointScore[[#This Row],[Name / Club]],tblIll_Div2[Name / Club],1,FALSE)),0,3),3)</f>
        <v>0</v>
      </c>
      <c r="K361" s="1">
        <f>IF(ISNA(VLOOKUP(tblPointScore[[#This Row],[Name / Club]],tblMac_Div1A[[Name / Club]:[Points]],5,FALSE)),0,VLOOKUP(tblPointScore[[#This Row],[Name / Club]],tblMac_Div1A[[Name / Club]:[Points]],5,FALSE))</f>
        <v>0</v>
      </c>
      <c r="L361" s="1">
        <f>IF(ISNA(VLOOKUP(tblPointScore[[#This Row],[Name / Club]],tblMac_Div1B[[Name / Club]:[Points]],5,FALSE)),0,VLOOKUP(tblPointScore[[#This Row],[Name / Club]],tblMac_Div1B[[Name / Club]:[Points]],5,FALSE))</f>
        <v>0</v>
      </c>
      <c r="M361" s="1">
        <f>IF(ISNA(VLOOKUP(tblPointScore[[#This Row],[Name / Club]],tblMac_Div2A[[Name / Club]:[Points]],5,FALSE)),0,VLOOKUP(tblPointScore[[#This Row],[Name / Club]],tblMac_Div2A[[Name / Club]:[Points]],5,FALSE))</f>
        <v>0</v>
      </c>
      <c r="N361" s="1">
        <f>IF(ISNA(VLOOKUP(tblPointScore[[#This Row],[Name / Club]],tblMac_Div2B[[Name / Club]:[Points]],5,FALSE)),0,VLOOKUP(tblPointScore[[#This Row],[Name / Club]],tblMac_Div2B[[Name / Club]:[Points]],5,FALSE))</f>
        <v>0</v>
      </c>
      <c r="O36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61" s="1">
        <f>IF(ISNA(VLOOKUP(tblPointScore[[#This Row],[Name / Club]],tblNow_Div1A[[Name / Club]:[Points]],5,FALSE)),0,VLOOKUP(tblPointScore[[#This Row],[Name / Club]],tblNow_Div1A[[Name / Club]:[Points]],5,FALSE))</f>
        <v>0</v>
      </c>
      <c r="Q361" s="1">
        <f>IF(ISNA(VLOOKUP(tblPointScore[[#This Row],[Name / Club]],tblNow_Div1B[[Name / Club]:[Points]],5,FALSE)),0,VLOOKUP(tblPointScore[[#This Row],[Name / Club]],tblNow_Div1B[[Name / Club]:[Points]],5,FALSE))</f>
        <v>0</v>
      </c>
      <c r="R361" s="1">
        <f>IF(ISNA(VLOOKUP(tblPointScore[[#This Row],[Name / Club]],tblNow_Div2A[[Name / Club]:[Points]],5,FALSE)),0,VLOOKUP(tblPointScore[[#This Row],[Name / Club]],tblNow_Div2A[[Name / Club]:[Points]],5,FALSE))</f>
        <v>0</v>
      </c>
      <c r="S361" s="1">
        <f>IF(ISNA(VLOOKUP(tblPointScore[[#This Row],[Name / Club]],tblNow_Div2B[[Name / Club]:[Points]],5,FALSE)),0,VLOOKUP(tblPointScore[[#This Row],[Name / Club]],tblNow_Div2B[[Name / Club]:[Points]],5,FALSE))</f>
        <v>0</v>
      </c>
      <c r="T36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61" s="1">
        <f>IF(ISNA(VLOOKUP(tblPointScore[[#This Row],[Name / Club]],tblSthn_Div1[[Name / Club]:[Points]],5,FALSE)),0,VLOOKUP(tblPointScore[[#This Row],[Name / Club]],tblSthn_Div1[[Name / Club]:[Points]],5,FALSE))</f>
        <v>0</v>
      </c>
      <c r="V361" s="1">
        <f>IF(ISNA(VLOOKUP(tblPointScore[[#This Row],[Name / Club]],tblSthn_Div2[[Name / Club]:[Points]],5,FALSE)),0,VLOOKUP(tblPointScore[[#This Row],[Name / Club]],tblSthn_Div2[[Name / Club]:[Points]],5,FALSE))</f>
        <v>0</v>
      </c>
      <c r="W361" s="1">
        <f>IF(ISNA(VLOOKUP(tblPointScore[[#This Row],[Name / Club]],tblSthn_Div1[Name / Club],1,FALSE)),IF(ISNA(VLOOKUP(tblPointScore[[#This Row],[Name / Club]],tblSthn_Div2[Name / Club],1,FALSE)),0,3),3)</f>
        <v>0</v>
      </c>
      <c r="X361" s="1">
        <f>SUM(tblPointScore[[#This Row],[Glbn Div 1]:[Sth H Pts]])</f>
        <v>0</v>
      </c>
      <c r="Y36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6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61" s="38" t="str">
        <f>IF(AND(tblPointScore[[#This Row],[Div 1 Pts]]&gt;0,tblPointScore[[#This Row],[Div 2 Pts]]&gt;0),"Y","N")</f>
        <v>N</v>
      </c>
      <c r="AB361" s="35" t="str">
        <f>IF(AND(tblPointScore[[#This Row],[Mac Div 1 A]]&gt;0,tblPointScore[[#This Row],[Mac Div 1 B]]&gt;0),"Y","N")</f>
        <v>N</v>
      </c>
      <c r="AC361" s="35" t="str">
        <f>IF(AND(tblPointScore[[#This Row],[Mac Div 2 A]]&gt;0,tblPointScore[[#This Row],[Mac Div 2 B]]&gt;0),"Y","N")</f>
        <v>N</v>
      </c>
      <c r="AD361" s="35" t="str">
        <f>IF(AND(tblPointScore[[#This Row],[Now Div 1 A]]&gt;0,tblPointScore[[#This Row],[Now Div 1 B]]&gt;0),"Y","N")</f>
        <v>N</v>
      </c>
      <c r="AE361" s="35" t="str">
        <f>IF(AND(tblPointScore[[#This Row],[Now Div 2 A]]&gt;0,tblPointScore[[#This Row],[Now Div 2 B]]&gt;0),"Y","N")</f>
        <v>N</v>
      </c>
      <c r="AF36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62" spans="1:32" hidden="1">
      <c r="A362" s="20">
        <f ca="1">CELL("row", A361)-1</f>
        <v>360</v>
      </c>
      <c r="B362" s="43" t="s">
        <v>597</v>
      </c>
      <c r="C362" s="43" t="s">
        <v>682</v>
      </c>
      <c r="D362" s="22" t="str">
        <f>CONCATENATE(tblPointScore[[#This Row],[Name]]," - ",tblPointScore[[#This Row],[Club]])</f>
        <v>Janes Troy - CCC</v>
      </c>
      <c r="E362" s="23">
        <f>IF(ISNA(VLOOKUP(tblPointScore[[#This Row],[Name / Club]],tblGlbn_Div1[[Name / Club]:[Points]],5,FALSE)),0,VLOOKUP(tblPointScore[[#This Row],[Name / Club]],tblGlbn_Div1[[Name / Club]:[Points]],5,FALSE))</f>
        <v>0</v>
      </c>
      <c r="F362" s="23">
        <f>IF(ISNA(VLOOKUP(tblPointScore[[#This Row],[Name / Club]],tblGlbn_Div2[[Name / Club]:[Points]],5,FALSE)),0,VLOOKUP(tblPointScore[[#This Row],[Name / Club]],tblGlbn_Div2[[Name / Club]:[Points]],5,FALSE))</f>
        <v>0</v>
      </c>
      <c r="G362" s="23">
        <f>IF(ISNA(VLOOKUP(tblPointScore[[#This Row],[Name / Club]],tblGlbn_Div1[Name / Club],1,FALSE)),IF(ISNA(VLOOKUP(tblPointScore[[#This Row],[Name / Club]],tblGlbn_Div2[Name / Club],1,FALSE)),0,3),3)</f>
        <v>0</v>
      </c>
      <c r="H362" s="23">
        <f>IF(ISNA(VLOOKUP(tblPointScore[[#This Row],[Name / Club]],tblIll_Div1[[Name / Club]:[Points]],5,FALSE)),0,VLOOKUP(tblPointScore[[#This Row],[Name / Club]],tblIll_Div1[[Name / Club]:[Points]],5,FALSE))</f>
        <v>0</v>
      </c>
      <c r="I362" s="23">
        <f>IF(ISNA(VLOOKUP(tblPointScore[[#This Row],[Name / Club]],tblIll_Div2[[Name / Club]:[Points]],5,FALSE)),0,VLOOKUP(tblPointScore[[#This Row],[Name / Club]],tblIll_Div2[[Name / Club]:[Points]],5,FALSE))</f>
        <v>0</v>
      </c>
      <c r="J362" s="23">
        <f>IF(ISNA(VLOOKUP(tblPointScore[[#This Row],[Name / Club]],tblIll_Div1[Name / Club],1,FALSE)),IF(ISNA(VLOOKUP(tblPointScore[[#This Row],[Name / Club]],tblIll_Div2[Name / Club],1,FALSE)),0,3),3)</f>
        <v>0</v>
      </c>
      <c r="K362" s="23">
        <f>IF(ISNA(VLOOKUP(tblPointScore[[#This Row],[Name / Club]],tblMac_Div1A[[Name / Club]:[Points]],5,FALSE)),0,VLOOKUP(tblPointScore[[#This Row],[Name / Club]],tblMac_Div1A[[Name / Club]:[Points]],5,FALSE))</f>
        <v>0</v>
      </c>
      <c r="L362" s="23">
        <f>IF(ISNA(VLOOKUP(tblPointScore[[#This Row],[Name / Club]],tblMac_Div1B[[Name / Club]:[Points]],5,FALSE)),0,VLOOKUP(tblPointScore[[#This Row],[Name / Club]],tblMac_Div1B[[Name / Club]:[Points]],5,FALSE))</f>
        <v>0</v>
      </c>
      <c r="M362" s="23">
        <f>IF(ISNA(VLOOKUP(tblPointScore[[#This Row],[Name / Club]],tblMac_Div2A[[Name / Club]:[Points]],5,FALSE)),0,VLOOKUP(tblPointScore[[#This Row],[Name / Club]],tblMac_Div2A[[Name / Club]:[Points]],5,FALSE))</f>
        <v>0</v>
      </c>
      <c r="N362" s="23">
        <f>IF(ISNA(VLOOKUP(tblPointScore[[#This Row],[Name / Club]],tblMac_Div2B[[Name / Club]:[Points]],5,FALSE)),0,VLOOKUP(tblPointScore[[#This Row],[Name / Club]],tblMac_Div2B[[Name / Club]:[Points]],5,FALSE))</f>
        <v>0</v>
      </c>
      <c r="O362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62" s="23">
        <f>IF(ISNA(VLOOKUP(tblPointScore[[#This Row],[Name / Club]],tblNow_Div1A[[Name / Club]:[Points]],5,FALSE)),0,VLOOKUP(tblPointScore[[#This Row],[Name / Club]],tblNow_Div1A[[Name / Club]:[Points]],5,FALSE))</f>
        <v>0</v>
      </c>
      <c r="Q362" s="23">
        <f>IF(ISNA(VLOOKUP(tblPointScore[[#This Row],[Name / Club]],tblNow_Div1B[[Name / Club]:[Points]],5,FALSE)),0,VLOOKUP(tblPointScore[[#This Row],[Name / Club]],tblNow_Div1B[[Name / Club]:[Points]],5,FALSE))</f>
        <v>0</v>
      </c>
      <c r="R362" s="23">
        <f>IF(ISNA(VLOOKUP(tblPointScore[[#This Row],[Name / Club]],tblNow_Div2A[[Name / Club]:[Points]],5,FALSE)),0,VLOOKUP(tblPointScore[[#This Row],[Name / Club]],tblNow_Div2A[[Name / Club]:[Points]],5,FALSE))</f>
        <v>0</v>
      </c>
      <c r="S362" s="23">
        <f>IF(ISNA(VLOOKUP(tblPointScore[[#This Row],[Name / Club]],tblNow_Div2B[[Name / Club]:[Points]],5,FALSE)),0,VLOOKUP(tblPointScore[[#This Row],[Name / Club]],tblNow_Div2B[[Name / Club]:[Points]],5,FALSE))</f>
        <v>0</v>
      </c>
      <c r="T362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62" s="23">
        <f>IF(ISNA(VLOOKUP(tblPointScore[[#This Row],[Name / Club]],tblSthn_Div1[[Name / Club]:[Points]],5,FALSE)),0,VLOOKUP(tblPointScore[[#This Row],[Name / Club]],tblSthn_Div1[[Name / Club]:[Points]],5,FALSE))</f>
        <v>0</v>
      </c>
      <c r="V362" s="23">
        <f>IF(ISNA(VLOOKUP(tblPointScore[[#This Row],[Name / Club]],tblSthn_Div2[[Name / Club]:[Points]],5,FALSE)),0,VLOOKUP(tblPointScore[[#This Row],[Name / Club]],tblSthn_Div2[[Name / Club]:[Points]],5,FALSE))</f>
        <v>0</v>
      </c>
      <c r="W362" s="23">
        <f>IF(ISNA(VLOOKUP(tblPointScore[[#This Row],[Name / Club]],tblSthn_Div1[Name / Club],1,FALSE)),IF(ISNA(VLOOKUP(tblPointScore[[#This Row],[Name / Club]],tblSthn_Div2[Name / Club],1,FALSE)),0,3),3)</f>
        <v>0</v>
      </c>
      <c r="X362" s="23">
        <f>SUM(tblPointScore[[#This Row],[Glbn Div 1]:[Sth H Pts]])</f>
        <v>0</v>
      </c>
      <c r="Y362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62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62" s="44" t="str">
        <f>IF(AND(tblPointScore[[#This Row],[Div 1 Pts]]&gt;0,tblPointScore[[#This Row],[Div 2 Pts]]&gt;0),"Y","N")</f>
        <v>N</v>
      </c>
      <c r="AB362" s="45" t="str">
        <f>IF(AND(tblPointScore[[#This Row],[Mac Div 1 A]]&gt;0,tblPointScore[[#This Row],[Mac Div 1 B]]&gt;0),"Y","N")</f>
        <v>N</v>
      </c>
      <c r="AC362" s="45" t="str">
        <f>IF(AND(tblPointScore[[#This Row],[Mac Div 2 A]]&gt;0,tblPointScore[[#This Row],[Mac Div 2 B]]&gt;0),"Y","N")</f>
        <v>N</v>
      </c>
      <c r="AD362" s="45" t="str">
        <f>IF(AND(tblPointScore[[#This Row],[Now Div 1 A]]&gt;0,tblPointScore[[#This Row],[Now Div 1 B]]&gt;0),"Y","N")</f>
        <v>N</v>
      </c>
      <c r="AE362" s="45" t="str">
        <f>IF(AND(tblPointScore[[#This Row],[Now Div 2 A]]&gt;0,tblPointScore[[#This Row],[Now Div 2 B]]&gt;0),"Y","N")</f>
        <v>N</v>
      </c>
      <c r="AF362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63" spans="1:32" hidden="1">
      <c r="A363" s="1">
        <f ca="1">CELL("row", A362)-1</f>
        <v>361</v>
      </c>
      <c r="B363" s="7" t="s">
        <v>471</v>
      </c>
      <c r="C363" s="7" t="s">
        <v>684</v>
      </c>
      <c r="D363" s="4" t="str">
        <f>CONCATENATE(tblPointScore[[#This Row],[Name]]," - ",tblPointScore[[#This Row],[Club]])</f>
        <v>Jarman Andrew - NVC</v>
      </c>
      <c r="E363" s="1">
        <f>IF(ISNA(VLOOKUP(tblPointScore[[#This Row],[Name / Club]],tblGlbn_Div1[[Name / Club]:[Points]],5,FALSE)),0,VLOOKUP(tblPointScore[[#This Row],[Name / Club]],tblGlbn_Div1[[Name / Club]:[Points]],5,FALSE))</f>
        <v>0</v>
      </c>
      <c r="F363" s="9">
        <f>IF(ISNA(VLOOKUP(tblPointScore[[#This Row],[Name / Club]],tblGlbn_Div2[[Name / Club]:[Points]],5,FALSE)),0,VLOOKUP(tblPointScore[[#This Row],[Name / Club]],tblGlbn_Div2[[Name / Club]:[Points]],5,FALSE))</f>
        <v>0</v>
      </c>
      <c r="G363" s="9">
        <f>IF(ISNA(VLOOKUP(tblPointScore[[#This Row],[Name / Club]],tblGlbn_Div1[Name / Club],1,FALSE)),IF(ISNA(VLOOKUP(tblPointScore[[#This Row],[Name / Club]],tblGlbn_Div2[Name / Club],1,FALSE)),0,3),3)</f>
        <v>0</v>
      </c>
      <c r="H363" s="1">
        <f>IF(ISNA(VLOOKUP(tblPointScore[[#This Row],[Name / Club]],tblIll_Div1[[Name / Club]:[Points]],5,FALSE)),0,VLOOKUP(tblPointScore[[#This Row],[Name / Club]],tblIll_Div1[[Name / Club]:[Points]],5,FALSE))</f>
        <v>0</v>
      </c>
      <c r="I363" s="1">
        <f>IF(ISNA(VLOOKUP(tblPointScore[[#This Row],[Name / Club]],tblIll_Div2[[Name / Club]:[Points]],5,FALSE)),0,VLOOKUP(tblPointScore[[#This Row],[Name / Club]],tblIll_Div2[[Name / Club]:[Points]],5,FALSE))</f>
        <v>0</v>
      </c>
      <c r="J363" s="1">
        <f>IF(ISNA(VLOOKUP(tblPointScore[[#This Row],[Name / Club]],tblIll_Div1[Name / Club],1,FALSE)),IF(ISNA(VLOOKUP(tblPointScore[[#This Row],[Name / Club]],tblIll_Div2[Name / Club],1,FALSE)),0,3),3)</f>
        <v>0</v>
      </c>
      <c r="K363" s="1">
        <f>IF(ISNA(VLOOKUP(tblPointScore[[#This Row],[Name / Club]],tblMac_Div1A[[Name / Club]:[Points]],5,FALSE)),0,VLOOKUP(tblPointScore[[#This Row],[Name / Club]],tblMac_Div1A[[Name / Club]:[Points]],5,FALSE))</f>
        <v>0</v>
      </c>
      <c r="L363" s="1">
        <f>IF(ISNA(VLOOKUP(tblPointScore[[#This Row],[Name / Club]],tblMac_Div1B[[Name / Club]:[Points]],5,FALSE)),0,VLOOKUP(tblPointScore[[#This Row],[Name / Club]],tblMac_Div1B[[Name / Club]:[Points]],5,FALSE))</f>
        <v>0</v>
      </c>
      <c r="M363" s="1">
        <f>IF(ISNA(VLOOKUP(tblPointScore[[#This Row],[Name / Club]],tblMac_Div2A[[Name / Club]:[Points]],5,FALSE)),0,VLOOKUP(tblPointScore[[#This Row],[Name / Club]],tblMac_Div2A[[Name / Club]:[Points]],5,FALSE))</f>
        <v>0</v>
      </c>
      <c r="N363" s="1">
        <f>IF(ISNA(VLOOKUP(tblPointScore[[#This Row],[Name / Club]],tblMac_Div2B[[Name / Club]:[Points]],5,FALSE)),0,VLOOKUP(tblPointScore[[#This Row],[Name / Club]],tblMac_Div2B[[Name / Club]:[Points]],5,FALSE))</f>
        <v>0</v>
      </c>
      <c r="O36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63" s="1">
        <f>IF(ISNA(VLOOKUP(tblPointScore[[#This Row],[Name / Club]],tblNow_Div1A[[Name / Club]:[Points]],5,FALSE)),0,VLOOKUP(tblPointScore[[#This Row],[Name / Club]],tblNow_Div1A[[Name / Club]:[Points]],5,FALSE))</f>
        <v>0</v>
      </c>
      <c r="Q363" s="1">
        <f>IF(ISNA(VLOOKUP(tblPointScore[[#This Row],[Name / Club]],tblNow_Div1B[[Name / Club]:[Points]],5,FALSE)),0,VLOOKUP(tblPointScore[[#This Row],[Name / Club]],tblNow_Div1B[[Name / Club]:[Points]],5,FALSE))</f>
        <v>0</v>
      </c>
      <c r="R363" s="1">
        <f>IF(ISNA(VLOOKUP(tblPointScore[[#This Row],[Name / Club]],tblNow_Div2A[[Name / Club]:[Points]],5,FALSE)),0,VLOOKUP(tblPointScore[[#This Row],[Name / Club]],tblNow_Div2A[[Name / Club]:[Points]],5,FALSE))</f>
        <v>0</v>
      </c>
      <c r="S363" s="1">
        <f>IF(ISNA(VLOOKUP(tblPointScore[[#This Row],[Name / Club]],tblNow_Div2B[[Name / Club]:[Points]],5,FALSE)),0,VLOOKUP(tblPointScore[[#This Row],[Name / Club]],tblNow_Div2B[[Name / Club]:[Points]],5,FALSE))</f>
        <v>0</v>
      </c>
      <c r="T36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63" s="1">
        <f>IF(ISNA(VLOOKUP(tblPointScore[[#This Row],[Name / Club]],tblSthn_Div1[[Name / Club]:[Points]],5,FALSE)),0,VLOOKUP(tblPointScore[[#This Row],[Name / Club]],tblSthn_Div1[[Name / Club]:[Points]],5,FALSE))</f>
        <v>0</v>
      </c>
      <c r="V363" s="1">
        <f>IF(ISNA(VLOOKUP(tblPointScore[[#This Row],[Name / Club]],tblSthn_Div2[[Name / Club]:[Points]],5,FALSE)),0,VLOOKUP(tblPointScore[[#This Row],[Name / Club]],tblSthn_Div2[[Name / Club]:[Points]],5,FALSE))</f>
        <v>0</v>
      </c>
      <c r="W363" s="1">
        <f>IF(ISNA(VLOOKUP(tblPointScore[[#This Row],[Name / Club]],tblSthn_Div1[Name / Club],1,FALSE)),IF(ISNA(VLOOKUP(tblPointScore[[#This Row],[Name / Club]],tblSthn_Div2[Name / Club],1,FALSE)),0,3),3)</f>
        <v>0</v>
      </c>
      <c r="X363" s="9">
        <f>SUM(tblPointScore[[#This Row],[Glbn Div 1]:[Sth H Pts]])</f>
        <v>0</v>
      </c>
      <c r="Y36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6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63" s="38" t="str">
        <f>IF(AND(tblPointScore[[#This Row],[Div 1 Pts]]&gt;0,tblPointScore[[#This Row],[Div 2 Pts]]&gt;0),"Y","N")</f>
        <v>N</v>
      </c>
      <c r="AB363" s="35" t="str">
        <f>IF(AND(tblPointScore[[#This Row],[Mac Div 1 A]]&gt;0,tblPointScore[[#This Row],[Mac Div 1 B]]&gt;0),"Y","N")</f>
        <v>N</v>
      </c>
      <c r="AC363" s="35" t="str">
        <f>IF(AND(tblPointScore[[#This Row],[Mac Div 2 A]]&gt;0,tblPointScore[[#This Row],[Mac Div 2 B]]&gt;0),"Y","N")</f>
        <v>N</v>
      </c>
      <c r="AD363" s="35" t="str">
        <f>IF(AND(tblPointScore[[#This Row],[Now Div 1 A]]&gt;0,tblPointScore[[#This Row],[Now Div 1 B]]&gt;0),"Y","N")</f>
        <v>N</v>
      </c>
      <c r="AE363" s="35" t="str">
        <f>IF(AND(tblPointScore[[#This Row],[Now Div 2 A]]&gt;0,tblPointScore[[#This Row],[Now Div 2 B]]&gt;0),"Y","N")</f>
        <v>N</v>
      </c>
      <c r="AF36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64" spans="1:32" hidden="1">
      <c r="A364" s="1">
        <f ca="1">CELL("row", A363)-1</f>
        <v>362</v>
      </c>
      <c r="B364" s="7" t="s">
        <v>209</v>
      </c>
      <c r="C364" s="7" t="s">
        <v>685</v>
      </c>
      <c r="D364" s="4" t="str">
        <f>CONCATENATE(tblPointScore[[#This Row],[Name]]," - ",tblPointScore[[#This Row],[Club]])</f>
        <v>Jarvis James - ICC</v>
      </c>
      <c r="E364" s="1">
        <f>IF(ISNA(VLOOKUP(tblPointScore[[#This Row],[Name / Club]],tblGlbn_Div1[[Name / Club]:[Points]],5,FALSE)),0,VLOOKUP(tblPointScore[[#This Row],[Name / Club]],tblGlbn_Div1[[Name / Club]:[Points]],5,FALSE))</f>
        <v>0</v>
      </c>
      <c r="F364" s="1">
        <f>IF(ISNA(VLOOKUP(tblPointScore[[#This Row],[Name / Club]],tblGlbn_Div2[[Name / Club]:[Points]],5,FALSE)),0,VLOOKUP(tblPointScore[[#This Row],[Name / Club]],tblGlbn_Div2[[Name / Club]:[Points]],5,FALSE))</f>
        <v>0</v>
      </c>
      <c r="G364" s="1">
        <f>IF(ISNA(VLOOKUP(tblPointScore[[#This Row],[Name / Club]],tblGlbn_Div1[Name / Club],1,FALSE)),IF(ISNA(VLOOKUP(tblPointScore[[#This Row],[Name / Club]],tblGlbn_Div2[Name / Club],1,FALSE)),0,3),3)</f>
        <v>0</v>
      </c>
      <c r="H364" s="1">
        <f>IF(ISNA(VLOOKUP(tblPointScore[[#This Row],[Name / Club]],tblIll_Div1[[Name / Club]:[Points]],5,FALSE)),0,VLOOKUP(tblPointScore[[#This Row],[Name / Club]],tblIll_Div1[[Name / Club]:[Points]],5,FALSE))</f>
        <v>0</v>
      </c>
      <c r="I364" s="1">
        <f>IF(ISNA(VLOOKUP(tblPointScore[[#This Row],[Name / Club]],tblIll_Div2[[Name / Club]:[Points]],5,FALSE)),0,VLOOKUP(tblPointScore[[#This Row],[Name / Club]],tblIll_Div2[[Name / Club]:[Points]],5,FALSE))</f>
        <v>0</v>
      </c>
      <c r="J364" s="1">
        <f>IF(ISNA(VLOOKUP(tblPointScore[[#This Row],[Name / Club]],tblIll_Div1[Name / Club],1,FALSE)),IF(ISNA(VLOOKUP(tblPointScore[[#This Row],[Name / Club]],tblIll_Div2[Name / Club],1,FALSE)),0,3),3)</f>
        <v>0</v>
      </c>
      <c r="K364" s="1">
        <f>IF(ISNA(VLOOKUP(tblPointScore[[#This Row],[Name / Club]],tblMac_Div1A[[Name / Club]:[Points]],5,FALSE)),0,VLOOKUP(tblPointScore[[#This Row],[Name / Club]],tblMac_Div1A[[Name / Club]:[Points]],5,FALSE))</f>
        <v>0</v>
      </c>
      <c r="L364" s="1">
        <f>IF(ISNA(VLOOKUP(tblPointScore[[#This Row],[Name / Club]],tblMac_Div1B[[Name / Club]:[Points]],5,FALSE)),0,VLOOKUP(tblPointScore[[#This Row],[Name / Club]],tblMac_Div1B[[Name / Club]:[Points]],5,FALSE))</f>
        <v>0</v>
      </c>
      <c r="M364" s="1">
        <f>IF(ISNA(VLOOKUP(tblPointScore[[#This Row],[Name / Club]],tblMac_Div2A[[Name / Club]:[Points]],5,FALSE)),0,VLOOKUP(tblPointScore[[#This Row],[Name / Club]],tblMac_Div2A[[Name / Club]:[Points]],5,FALSE))</f>
        <v>0</v>
      </c>
      <c r="N364" s="1">
        <f>IF(ISNA(VLOOKUP(tblPointScore[[#This Row],[Name / Club]],tblMac_Div2B[[Name / Club]:[Points]],5,FALSE)),0,VLOOKUP(tblPointScore[[#This Row],[Name / Club]],tblMac_Div2B[[Name / Club]:[Points]],5,FALSE))</f>
        <v>0</v>
      </c>
      <c r="O36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64" s="1">
        <f>IF(ISNA(VLOOKUP(tblPointScore[[#This Row],[Name / Club]],tblNow_Div1A[[Name / Club]:[Points]],5,FALSE)),0,VLOOKUP(tblPointScore[[#This Row],[Name / Club]],tblNow_Div1A[[Name / Club]:[Points]],5,FALSE))</f>
        <v>0</v>
      </c>
      <c r="Q364" s="1">
        <f>IF(ISNA(VLOOKUP(tblPointScore[[#This Row],[Name / Club]],tblNow_Div1B[[Name / Club]:[Points]],5,FALSE)),0,VLOOKUP(tblPointScore[[#This Row],[Name / Club]],tblNow_Div1B[[Name / Club]:[Points]],5,FALSE))</f>
        <v>0</v>
      </c>
      <c r="R364" s="1">
        <f>IF(ISNA(VLOOKUP(tblPointScore[[#This Row],[Name / Club]],tblNow_Div2A[[Name / Club]:[Points]],5,FALSE)),0,VLOOKUP(tblPointScore[[#This Row],[Name / Club]],tblNow_Div2A[[Name / Club]:[Points]],5,FALSE))</f>
        <v>0</v>
      </c>
      <c r="S364" s="1">
        <f>IF(ISNA(VLOOKUP(tblPointScore[[#This Row],[Name / Club]],tblNow_Div2B[[Name / Club]:[Points]],5,FALSE)),0,VLOOKUP(tblPointScore[[#This Row],[Name / Club]],tblNow_Div2B[[Name / Club]:[Points]],5,FALSE))</f>
        <v>0</v>
      </c>
      <c r="T36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64" s="1">
        <f>IF(ISNA(VLOOKUP(tblPointScore[[#This Row],[Name / Club]],tblSthn_Div1[[Name / Club]:[Points]],5,FALSE)),0,VLOOKUP(tblPointScore[[#This Row],[Name / Club]],tblSthn_Div1[[Name / Club]:[Points]],5,FALSE))</f>
        <v>0</v>
      </c>
      <c r="V364" s="1">
        <f>IF(ISNA(VLOOKUP(tblPointScore[[#This Row],[Name / Club]],tblSthn_Div2[[Name / Club]:[Points]],5,FALSE)),0,VLOOKUP(tblPointScore[[#This Row],[Name / Club]],tblSthn_Div2[[Name / Club]:[Points]],5,FALSE))</f>
        <v>0</v>
      </c>
      <c r="W364" s="1">
        <f>IF(ISNA(VLOOKUP(tblPointScore[[#This Row],[Name / Club]],tblSthn_Div1[Name / Club],1,FALSE)),IF(ISNA(VLOOKUP(tblPointScore[[#This Row],[Name / Club]],tblSthn_Div2[Name / Club],1,FALSE)),0,3),3)</f>
        <v>0</v>
      </c>
      <c r="X364" s="1">
        <f>SUM(tblPointScore[[#This Row],[Glbn Div 1]:[Sth H Pts]])</f>
        <v>0</v>
      </c>
      <c r="Y36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6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64" s="38" t="str">
        <f>IF(AND(tblPointScore[[#This Row],[Div 1 Pts]]&gt;0,tblPointScore[[#This Row],[Div 2 Pts]]&gt;0),"Y","N")</f>
        <v>N</v>
      </c>
      <c r="AB364" s="35" t="str">
        <f>IF(AND(tblPointScore[[#This Row],[Mac Div 1 A]]&gt;0,tblPointScore[[#This Row],[Mac Div 1 B]]&gt;0),"Y","N")</f>
        <v>N</v>
      </c>
      <c r="AC364" s="35" t="str">
        <f>IF(AND(tblPointScore[[#This Row],[Mac Div 2 A]]&gt;0,tblPointScore[[#This Row],[Mac Div 2 B]]&gt;0),"Y","N")</f>
        <v>N</v>
      </c>
      <c r="AD364" s="35" t="str">
        <f>IF(AND(tblPointScore[[#This Row],[Now Div 1 A]]&gt;0,tblPointScore[[#This Row],[Now Div 1 B]]&gt;0),"Y","N")</f>
        <v>N</v>
      </c>
      <c r="AE364" s="35" t="str">
        <f>IF(AND(tblPointScore[[#This Row],[Now Div 2 A]]&gt;0,tblPointScore[[#This Row],[Now Div 2 B]]&gt;0),"Y","N")</f>
        <v>N</v>
      </c>
      <c r="AF36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65" spans="1:32" hidden="1">
      <c r="A365" s="1">
        <f ca="1">CELL("row", A364)-1</f>
        <v>363</v>
      </c>
      <c r="B365" s="7" t="s">
        <v>472</v>
      </c>
      <c r="C365" s="7" t="s">
        <v>683</v>
      </c>
      <c r="D365" s="4" t="str">
        <f>CONCATENATE(tblPointScore[[#This Row],[Name]]," - ",tblPointScore[[#This Row],[Club]])</f>
        <v>Jefford Richard - SHCC</v>
      </c>
      <c r="E365" s="1">
        <f>IF(ISNA(VLOOKUP(tblPointScore[[#This Row],[Name / Club]],tblGlbn_Div1[[Name / Club]:[Points]],5,FALSE)),0,VLOOKUP(tblPointScore[[#This Row],[Name / Club]],tblGlbn_Div1[[Name / Club]:[Points]],5,FALSE))</f>
        <v>0</v>
      </c>
      <c r="F365" s="9">
        <f>IF(ISNA(VLOOKUP(tblPointScore[[#This Row],[Name / Club]],tblGlbn_Div2[[Name / Club]:[Points]],5,FALSE)),0,VLOOKUP(tblPointScore[[#This Row],[Name / Club]],tblGlbn_Div2[[Name / Club]:[Points]],5,FALSE))</f>
        <v>0</v>
      </c>
      <c r="G365" s="9">
        <f>IF(ISNA(VLOOKUP(tblPointScore[[#This Row],[Name / Club]],tblGlbn_Div1[Name / Club],1,FALSE)),IF(ISNA(VLOOKUP(tblPointScore[[#This Row],[Name / Club]],tblGlbn_Div2[Name / Club],1,FALSE)),0,3),3)</f>
        <v>0</v>
      </c>
      <c r="H365" s="1">
        <f>IF(ISNA(VLOOKUP(tblPointScore[[#This Row],[Name / Club]],tblIll_Div1[[Name / Club]:[Points]],5,FALSE)),0,VLOOKUP(tblPointScore[[#This Row],[Name / Club]],tblIll_Div1[[Name / Club]:[Points]],5,FALSE))</f>
        <v>0</v>
      </c>
      <c r="I365" s="1">
        <f>IF(ISNA(VLOOKUP(tblPointScore[[#This Row],[Name / Club]],tblIll_Div2[[Name / Club]:[Points]],5,FALSE)),0,VLOOKUP(tblPointScore[[#This Row],[Name / Club]],tblIll_Div2[[Name / Club]:[Points]],5,FALSE))</f>
        <v>0</v>
      </c>
      <c r="J365" s="1">
        <f>IF(ISNA(VLOOKUP(tblPointScore[[#This Row],[Name / Club]],tblIll_Div1[Name / Club],1,FALSE)),IF(ISNA(VLOOKUP(tblPointScore[[#This Row],[Name / Club]],tblIll_Div2[Name / Club],1,FALSE)),0,3),3)</f>
        <v>0</v>
      </c>
      <c r="K365" s="1">
        <f>IF(ISNA(VLOOKUP(tblPointScore[[#This Row],[Name / Club]],tblMac_Div1A[[Name / Club]:[Points]],5,FALSE)),0,VLOOKUP(tblPointScore[[#This Row],[Name / Club]],tblMac_Div1A[[Name / Club]:[Points]],5,FALSE))</f>
        <v>0</v>
      </c>
      <c r="L365" s="1">
        <f>IF(ISNA(VLOOKUP(tblPointScore[[#This Row],[Name / Club]],tblMac_Div1B[[Name / Club]:[Points]],5,FALSE)),0,VLOOKUP(tblPointScore[[#This Row],[Name / Club]],tblMac_Div1B[[Name / Club]:[Points]],5,FALSE))</f>
        <v>0</v>
      </c>
      <c r="M365" s="1">
        <f>IF(ISNA(VLOOKUP(tblPointScore[[#This Row],[Name / Club]],tblMac_Div2A[[Name / Club]:[Points]],5,FALSE)),0,VLOOKUP(tblPointScore[[#This Row],[Name / Club]],tblMac_Div2A[[Name / Club]:[Points]],5,FALSE))</f>
        <v>0</v>
      </c>
      <c r="N365" s="1">
        <f>IF(ISNA(VLOOKUP(tblPointScore[[#This Row],[Name / Club]],tblMac_Div2B[[Name / Club]:[Points]],5,FALSE)),0,VLOOKUP(tblPointScore[[#This Row],[Name / Club]],tblMac_Div2B[[Name / Club]:[Points]],5,FALSE))</f>
        <v>0</v>
      </c>
      <c r="O36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65" s="1">
        <f>IF(ISNA(VLOOKUP(tblPointScore[[#This Row],[Name / Club]],tblNow_Div1A[[Name / Club]:[Points]],5,FALSE)),0,VLOOKUP(tblPointScore[[#This Row],[Name / Club]],tblNow_Div1A[[Name / Club]:[Points]],5,FALSE))</f>
        <v>0</v>
      </c>
      <c r="Q365" s="1">
        <f>IF(ISNA(VLOOKUP(tblPointScore[[#This Row],[Name / Club]],tblNow_Div1B[[Name / Club]:[Points]],5,FALSE)),0,VLOOKUP(tblPointScore[[#This Row],[Name / Club]],tblNow_Div1B[[Name / Club]:[Points]],5,FALSE))</f>
        <v>0</v>
      </c>
      <c r="R365" s="1">
        <f>IF(ISNA(VLOOKUP(tblPointScore[[#This Row],[Name / Club]],tblNow_Div2A[[Name / Club]:[Points]],5,FALSE)),0,VLOOKUP(tblPointScore[[#This Row],[Name / Club]],tblNow_Div2A[[Name / Club]:[Points]],5,FALSE))</f>
        <v>0</v>
      </c>
      <c r="S365" s="1">
        <f>IF(ISNA(VLOOKUP(tblPointScore[[#This Row],[Name / Club]],tblNow_Div2B[[Name / Club]:[Points]],5,FALSE)),0,VLOOKUP(tblPointScore[[#This Row],[Name / Club]],tblNow_Div2B[[Name / Club]:[Points]],5,FALSE))</f>
        <v>0</v>
      </c>
      <c r="T36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65" s="1">
        <f>IF(ISNA(VLOOKUP(tblPointScore[[#This Row],[Name / Club]],tblSthn_Div1[[Name / Club]:[Points]],5,FALSE)),0,VLOOKUP(tblPointScore[[#This Row],[Name / Club]],tblSthn_Div1[[Name / Club]:[Points]],5,FALSE))</f>
        <v>0</v>
      </c>
      <c r="V365" s="1">
        <f>IF(ISNA(VLOOKUP(tblPointScore[[#This Row],[Name / Club]],tblSthn_Div2[[Name / Club]:[Points]],5,FALSE)),0,VLOOKUP(tblPointScore[[#This Row],[Name / Club]],tblSthn_Div2[[Name / Club]:[Points]],5,FALSE))</f>
        <v>0</v>
      </c>
      <c r="W365" s="1">
        <f>IF(ISNA(VLOOKUP(tblPointScore[[#This Row],[Name / Club]],tblSthn_Div1[Name / Club],1,FALSE)),IF(ISNA(VLOOKUP(tblPointScore[[#This Row],[Name / Club]],tblSthn_Div2[Name / Club],1,FALSE)),0,3),3)</f>
        <v>0</v>
      </c>
      <c r="X365" s="9">
        <f>SUM(tblPointScore[[#This Row],[Glbn Div 1]:[Sth H Pts]])</f>
        <v>0</v>
      </c>
      <c r="Y36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6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65" s="38" t="str">
        <f>IF(AND(tblPointScore[[#This Row],[Div 1 Pts]]&gt;0,tblPointScore[[#This Row],[Div 2 Pts]]&gt;0),"Y","N")</f>
        <v>N</v>
      </c>
      <c r="AB365" s="35" t="str">
        <f>IF(AND(tblPointScore[[#This Row],[Mac Div 1 A]]&gt;0,tblPointScore[[#This Row],[Mac Div 1 B]]&gt;0),"Y","N")</f>
        <v>N</v>
      </c>
      <c r="AC365" s="35" t="str">
        <f>IF(AND(tblPointScore[[#This Row],[Mac Div 2 A]]&gt;0,tblPointScore[[#This Row],[Mac Div 2 B]]&gt;0),"Y","N")</f>
        <v>N</v>
      </c>
      <c r="AD365" s="35" t="str">
        <f>IF(AND(tblPointScore[[#This Row],[Now Div 1 A]]&gt;0,tblPointScore[[#This Row],[Now Div 1 B]]&gt;0),"Y","N")</f>
        <v>N</v>
      </c>
      <c r="AE365" s="35" t="str">
        <f>IF(AND(tblPointScore[[#This Row],[Now Div 2 A]]&gt;0,tblPointScore[[#This Row],[Now Div 2 B]]&gt;0),"Y","N")</f>
        <v>N</v>
      </c>
      <c r="AF36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66" spans="1:32" hidden="1">
      <c r="A366" s="1">
        <f ca="1">CELL("row", A365)-1</f>
        <v>364</v>
      </c>
      <c r="B366" s="7" t="s">
        <v>50</v>
      </c>
      <c r="C366" s="7" t="s">
        <v>684</v>
      </c>
      <c r="D366" s="4" t="str">
        <f>CONCATENATE(tblPointScore[[#This Row],[Name]]," - ",tblPointScore[[#This Row],[Club]])</f>
        <v>Jenkins Bruce - NVC</v>
      </c>
      <c r="E366" s="1">
        <f>IF(ISNA(VLOOKUP(tblPointScore[[#This Row],[Name / Club]],tblGlbn_Div1[[Name / Club]:[Points]],5,FALSE)),0,VLOOKUP(tblPointScore[[#This Row],[Name / Club]],tblGlbn_Div1[[Name / Club]:[Points]],5,FALSE))</f>
        <v>0</v>
      </c>
      <c r="F366" s="1">
        <f>IF(ISNA(VLOOKUP(tblPointScore[[#This Row],[Name / Club]],tblGlbn_Div2[[Name / Club]:[Points]],5,FALSE)),0,VLOOKUP(tblPointScore[[#This Row],[Name / Club]],tblGlbn_Div2[[Name / Club]:[Points]],5,FALSE))</f>
        <v>0</v>
      </c>
      <c r="G366" s="1">
        <f>IF(ISNA(VLOOKUP(tblPointScore[[#This Row],[Name / Club]],tblGlbn_Div1[Name / Club],1,FALSE)),IF(ISNA(VLOOKUP(tblPointScore[[#This Row],[Name / Club]],tblGlbn_Div2[Name / Club],1,FALSE)),0,3),3)</f>
        <v>0</v>
      </c>
      <c r="H366" s="1">
        <f>IF(ISNA(VLOOKUP(tblPointScore[[#This Row],[Name / Club]],tblIll_Div1[[Name / Club]:[Points]],5,FALSE)),0,VLOOKUP(tblPointScore[[#This Row],[Name / Club]],tblIll_Div1[[Name / Club]:[Points]],5,FALSE))</f>
        <v>0</v>
      </c>
      <c r="I366" s="1">
        <f>IF(ISNA(VLOOKUP(tblPointScore[[#This Row],[Name / Club]],tblIll_Div2[[Name / Club]:[Points]],5,FALSE)),0,VLOOKUP(tblPointScore[[#This Row],[Name / Club]],tblIll_Div2[[Name / Club]:[Points]],5,FALSE))</f>
        <v>0</v>
      </c>
      <c r="J366" s="1">
        <f>IF(ISNA(VLOOKUP(tblPointScore[[#This Row],[Name / Club]],tblIll_Div1[Name / Club],1,FALSE)),IF(ISNA(VLOOKUP(tblPointScore[[#This Row],[Name / Club]],tblIll_Div2[Name / Club],1,FALSE)),0,3),3)</f>
        <v>0</v>
      </c>
      <c r="K366" s="1">
        <f>IF(ISNA(VLOOKUP(tblPointScore[[#This Row],[Name / Club]],tblMac_Div1A[[Name / Club]:[Points]],5,FALSE)),0,VLOOKUP(tblPointScore[[#This Row],[Name / Club]],tblMac_Div1A[[Name / Club]:[Points]],5,FALSE))</f>
        <v>0</v>
      </c>
      <c r="L366" s="1">
        <f>IF(ISNA(VLOOKUP(tblPointScore[[#This Row],[Name / Club]],tblMac_Div1B[[Name / Club]:[Points]],5,FALSE)),0,VLOOKUP(tblPointScore[[#This Row],[Name / Club]],tblMac_Div1B[[Name / Club]:[Points]],5,FALSE))</f>
        <v>0</v>
      </c>
      <c r="M366" s="1">
        <f>IF(ISNA(VLOOKUP(tblPointScore[[#This Row],[Name / Club]],tblMac_Div2A[[Name / Club]:[Points]],5,FALSE)),0,VLOOKUP(tblPointScore[[#This Row],[Name / Club]],tblMac_Div2A[[Name / Club]:[Points]],5,FALSE))</f>
        <v>0</v>
      </c>
      <c r="N366" s="1">
        <f>IF(ISNA(VLOOKUP(tblPointScore[[#This Row],[Name / Club]],tblMac_Div2B[[Name / Club]:[Points]],5,FALSE)),0,VLOOKUP(tblPointScore[[#This Row],[Name / Club]],tblMac_Div2B[[Name / Club]:[Points]],5,FALSE))</f>
        <v>0</v>
      </c>
      <c r="O36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66" s="1">
        <f>IF(ISNA(VLOOKUP(tblPointScore[[#This Row],[Name / Club]],tblNow_Div1A[[Name / Club]:[Points]],5,FALSE)),0,VLOOKUP(tblPointScore[[#This Row],[Name / Club]],tblNow_Div1A[[Name / Club]:[Points]],5,FALSE))</f>
        <v>0</v>
      </c>
      <c r="Q366" s="1">
        <f>IF(ISNA(VLOOKUP(tblPointScore[[#This Row],[Name / Club]],tblNow_Div1B[[Name / Club]:[Points]],5,FALSE)),0,VLOOKUP(tblPointScore[[#This Row],[Name / Club]],tblNow_Div1B[[Name / Club]:[Points]],5,FALSE))</f>
        <v>0</v>
      </c>
      <c r="R366" s="1">
        <f>IF(ISNA(VLOOKUP(tblPointScore[[#This Row],[Name / Club]],tblNow_Div2A[[Name / Club]:[Points]],5,FALSE)),0,VLOOKUP(tblPointScore[[#This Row],[Name / Club]],tblNow_Div2A[[Name / Club]:[Points]],5,FALSE))</f>
        <v>0</v>
      </c>
      <c r="S366" s="1">
        <f>IF(ISNA(VLOOKUP(tblPointScore[[#This Row],[Name / Club]],tblNow_Div2B[[Name / Club]:[Points]],5,FALSE)),0,VLOOKUP(tblPointScore[[#This Row],[Name / Club]],tblNow_Div2B[[Name / Club]:[Points]],5,FALSE))</f>
        <v>0</v>
      </c>
      <c r="T36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66" s="1">
        <f>IF(ISNA(VLOOKUP(tblPointScore[[#This Row],[Name / Club]],tblSthn_Div1[[Name / Club]:[Points]],5,FALSE)),0,VLOOKUP(tblPointScore[[#This Row],[Name / Club]],tblSthn_Div1[[Name / Club]:[Points]],5,FALSE))</f>
        <v>0</v>
      </c>
      <c r="V366" s="1">
        <f>IF(ISNA(VLOOKUP(tblPointScore[[#This Row],[Name / Club]],tblSthn_Div2[[Name / Club]:[Points]],5,FALSE)),0,VLOOKUP(tblPointScore[[#This Row],[Name / Club]],tblSthn_Div2[[Name / Club]:[Points]],5,FALSE))</f>
        <v>0</v>
      </c>
      <c r="W366" s="1">
        <f>IF(ISNA(VLOOKUP(tblPointScore[[#This Row],[Name / Club]],tblSthn_Div1[Name / Club],1,FALSE)),IF(ISNA(VLOOKUP(tblPointScore[[#This Row],[Name / Club]],tblSthn_Div2[Name / Club],1,FALSE)),0,3),3)</f>
        <v>0</v>
      </c>
      <c r="X366" s="1">
        <f>SUM(tblPointScore[[#This Row],[Glbn Div 1]:[Sth H Pts]])</f>
        <v>0</v>
      </c>
      <c r="Y36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6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66" s="38" t="str">
        <f>IF(AND(tblPointScore[[#This Row],[Div 1 Pts]]&gt;0,tblPointScore[[#This Row],[Div 2 Pts]]&gt;0),"Y","N")</f>
        <v>N</v>
      </c>
      <c r="AB366" s="35" t="str">
        <f>IF(AND(tblPointScore[[#This Row],[Mac Div 1 A]]&gt;0,tblPointScore[[#This Row],[Mac Div 1 B]]&gt;0),"Y","N")</f>
        <v>N</v>
      </c>
      <c r="AC366" s="35" t="str">
        <f>IF(AND(tblPointScore[[#This Row],[Mac Div 2 A]]&gt;0,tblPointScore[[#This Row],[Mac Div 2 B]]&gt;0),"Y","N")</f>
        <v>N</v>
      </c>
      <c r="AD366" s="35" t="str">
        <f>IF(AND(tblPointScore[[#This Row],[Now Div 1 A]]&gt;0,tblPointScore[[#This Row],[Now Div 1 B]]&gt;0),"Y","N")</f>
        <v>N</v>
      </c>
      <c r="AE366" s="35" t="str">
        <f>IF(AND(tblPointScore[[#This Row],[Now Div 2 A]]&gt;0,tblPointScore[[#This Row],[Now Div 2 B]]&gt;0),"Y","N")</f>
        <v>N</v>
      </c>
      <c r="AF36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67" spans="1:32" hidden="1">
      <c r="A367" s="1">
        <f ca="1">CELL("row", A366)-1</f>
        <v>365</v>
      </c>
      <c r="B367" s="7" t="s">
        <v>23</v>
      </c>
      <c r="C367" s="7" t="s">
        <v>681</v>
      </c>
      <c r="D367" s="4" t="str">
        <f>CONCATENATE(tblPointScore[[#This Row],[Name]]," - ",tblPointScore[[#This Row],[Club]])</f>
        <v>Johnson Craig - GCC</v>
      </c>
      <c r="E367" s="1">
        <f>IF(ISNA(VLOOKUP(tblPointScore[[#This Row],[Name / Club]],tblGlbn_Div1[[Name / Club]:[Points]],5,FALSE)),0,VLOOKUP(tblPointScore[[#This Row],[Name / Club]],tblGlbn_Div1[[Name / Club]:[Points]],5,FALSE))</f>
        <v>0</v>
      </c>
      <c r="F367" s="1">
        <f>IF(ISNA(VLOOKUP(tblPointScore[[#This Row],[Name / Club]],tblGlbn_Div2[[Name / Club]:[Points]],5,FALSE)),0,VLOOKUP(tblPointScore[[#This Row],[Name / Club]],tblGlbn_Div2[[Name / Club]:[Points]],5,FALSE))</f>
        <v>0</v>
      </c>
      <c r="G367" s="1">
        <f>IF(ISNA(VLOOKUP(tblPointScore[[#This Row],[Name / Club]],tblGlbn_Div1[Name / Club],1,FALSE)),IF(ISNA(VLOOKUP(tblPointScore[[#This Row],[Name / Club]],tblGlbn_Div2[Name / Club],1,FALSE)),0,3),3)</f>
        <v>0</v>
      </c>
      <c r="H367" s="1">
        <f>IF(ISNA(VLOOKUP(tblPointScore[[#This Row],[Name / Club]],tblIll_Div1[[Name / Club]:[Points]],5,FALSE)),0,VLOOKUP(tblPointScore[[#This Row],[Name / Club]],tblIll_Div1[[Name / Club]:[Points]],5,FALSE))</f>
        <v>0</v>
      </c>
      <c r="I367" s="1">
        <f>IF(ISNA(VLOOKUP(tblPointScore[[#This Row],[Name / Club]],tblIll_Div2[[Name / Club]:[Points]],5,FALSE)),0,VLOOKUP(tblPointScore[[#This Row],[Name / Club]],tblIll_Div2[[Name / Club]:[Points]],5,FALSE))</f>
        <v>0</v>
      </c>
      <c r="J367" s="1">
        <f>IF(ISNA(VLOOKUP(tblPointScore[[#This Row],[Name / Club]],tblIll_Div1[Name / Club],1,FALSE)),IF(ISNA(VLOOKUP(tblPointScore[[#This Row],[Name / Club]],tblIll_Div2[Name / Club],1,FALSE)),0,3),3)</f>
        <v>0</v>
      </c>
      <c r="K367" s="1">
        <f>IF(ISNA(VLOOKUP(tblPointScore[[#This Row],[Name / Club]],tblMac_Div1A[[Name / Club]:[Points]],5,FALSE)),0,VLOOKUP(tblPointScore[[#This Row],[Name / Club]],tblMac_Div1A[[Name / Club]:[Points]],5,FALSE))</f>
        <v>0</v>
      </c>
      <c r="L367" s="1">
        <f>IF(ISNA(VLOOKUP(tblPointScore[[#This Row],[Name / Club]],tblMac_Div1B[[Name / Club]:[Points]],5,FALSE)),0,VLOOKUP(tblPointScore[[#This Row],[Name / Club]],tblMac_Div1B[[Name / Club]:[Points]],5,FALSE))</f>
        <v>0</v>
      </c>
      <c r="M367" s="1">
        <f>IF(ISNA(VLOOKUP(tblPointScore[[#This Row],[Name / Club]],tblMac_Div2A[[Name / Club]:[Points]],5,FALSE)),0,VLOOKUP(tblPointScore[[#This Row],[Name / Club]],tblMac_Div2A[[Name / Club]:[Points]],5,FALSE))</f>
        <v>0</v>
      </c>
      <c r="N367" s="1">
        <f>IF(ISNA(VLOOKUP(tblPointScore[[#This Row],[Name / Club]],tblMac_Div2B[[Name / Club]:[Points]],5,FALSE)),0,VLOOKUP(tblPointScore[[#This Row],[Name / Club]],tblMac_Div2B[[Name / Club]:[Points]],5,FALSE))</f>
        <v>0</v>
      </c>
      <c r="O36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67" s="1">
        <f>IF(ISNA(VLOOKUP(tblPointScore[[#This Row],[Name / Club]],tblNow_Div1A[[Name / Club]:[Points]],5,FALSE)),0,VLOOKUP(tblPointScore[[#This Row],[Name / Club]],tblNow_Div1A[[Name / Club]:[Points]],5,FALSE))</f>
        <v>0</v>
      </c>
      <c r="Q367" s="1">
        <f>IF(ISNA(VLOOKUP(tblPointScore[[#This Row],[Name / Club]],tblNow_Div1B[[Name / Club]:[Points]],5,FALSE)),0,VLOOKUP(tblPointScore[[#This Row],[Name / Club]],tblNow_Div1B[[Name / Club]:[Points]],5,FALSE))</f>
        <v>0</v>
      </c>
      <c r="R367" s="1">
        <f>IF(ISNA(VLOOKUP(tblPointScore[[#This Row],[Name / Club]],tblNow_Div2A[[Name / Club]:[Points]],5,FALSE)),0,VLOOKUP(tblPointScore[[#This Row],[Name / Club]],tblNow_Div2A[[Name / Club]:[Points]],5,FALSE))</f>
        <v>0</v>
      </c>
      <c r="S367" s="1">
        <f>IF(ISNA(VLOOKUP(tblPointScore[[#This Row],[Name / Club]],tblNow_Div2B[[Name / Club]:[Points]],5,FALSE)),0,VLOOKUP(tblPointScore[[#This Row],[Name / Club]],tblNow_Div2B[[Name / Club]:[Points]],5,FALSE))</f>
        <v>0</v>
      </c>
      <c r="T36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67" s="1">
        <f>IF(ISNA(VLOOKUP(tblPointScore[[#This Row],[Name / Club]],tblSthn_Div1[[Name / Club]:[Points]],5,FALSE)),0,VLOOKUP(tblPointScore[[#This Row],[Name / Club]],tblSthn_Div1[[Name / Club]:[Points]],5,FALSE))</f>
        <v>0</v>
      </c>
      <c r="V367" s="1">
        <f>IF(ISNA(VLOOKUP(tblPointScore[[#This Row],[Name / Club]],tblSthn_Div2[[Name / Club]:[Points]],5,FALSE)),0,VLOOKUP(tblPointScore[[#This Row],[Name / Club]],tblSthn_Div2[[Name / Club]:[Points]],5,FALSE))</f>
        <v>0</v>
      </c>
      <c r="W367" s="1">
        <f>IF(ISNA(VLOOKUP(tblPointScore[[#This Row],[Name / Club]],tblSthn_Div1[Name / Club],1,FALSE)),IF(ISNA(VLOOKUP(tblPointScore[[#This Row],[Name / Club]],tblSthn_Div2[Name / Club],1,FALSE)),0,3),3)</f>
        <v>0</v>
      </c>
      <c r="X367" s="1">
        <f>SUM(tblPointScore[[#This Row],[Glbn Div 1]:[Sth H Pts]])</f>
        <v>0</v>
      </c>
      <c r="Y36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6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67" s="38" t="str">
        <f>IF(AND(tblPointScore[[#This Row],[Div 1 Pts]]&gt;0,tblPointScore[[#This Row],[Div 2 Pts]]&gt;0),"Y","N")</f>
        <v>N</v>
      </c>
      <c r="AB367" s="35" t="str">
        <f>IF(AND(tblPointScore[[#This Row],[Mac Div 1 A]]&gt;0,tblPointScore[[#This Row],[Mac Div 1 B]]&gt;0),"Y","N")</f>
        <v>N</v>
      </c>
      <c r="AC367" s="35" t="str">
        <f>IF(AND(tblPointScore[[#This Row],[Mac Div 2 A]]&gt;0,tblPointScore[[#This Row],[Mac Div 2 B]]&gt;0),"Y","N")</f>
        <v>N</v>
      </c>
      <c r="AD367" s="35" t="str">
        <f>IF(AND(tblPointScore[[#This Row],[Now Div 1 A]]&gt;0,tblPointScore[[#This Row],[Now Div 1 B]]&gt;0),"Y","N")</f>
        <v>N</v>
      </c>
      <c r="AE367" s="35" t="str">
        <f>IF(AND(tblPointScore[[#This Row],[Now Div 2 A]]&gt;0,tblPointScore[[#This Row],[Now Div 2 B]]&gt;0),"Y","N")</f>
        <v>N</v>
      </c>
      <c r="AF36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68" spans="1:32" hidden="1">
      <c r="A368" s="1">
        <f ca="1">CELL("row", A367)-1</f>
        <v>366</v>
      </c>
      <c r="B368" s="7" t="s">
        <v>473</v>
      </c>
      <c r="C368" s="7" t="s">
        <v>684</v>
      </c>
      <c r="D368" s="4" t="str">
        <f>CONCATENATE(tblPointScore[[#This Row],[Name]]," - ",tblPointScore[[#This Row],[Club]])</f>
        <v>Johnson Scott - NVC</v>
      </c>
      <c r="E368" s="1">
        <f>IF(ISNA(VLOOKUP(tblPointScore[[#This Row],[Name / Club]],tblGlbn_Div1[[Name / Club]:[Points]],5,FALSE)),0,VLOOKUP(tblPointScore[[#This Row],[Name / Club]],tblGlbn_Div1[[Name / Club]:[Points]],5,FALSE))</f>
        <v>0</v>
      </c>
      <c r="F368" s="9">
        <f>IF(ISNA(VLOOKUP(tblPointScore[[#This Row],[Name / Club]],tblGlbn_Div2[[Name / Club]:[Points]],5,FALSE)),0,VLOOKUP(tblPointScore[[#This Row],[Name / Club]],tblGlbn_Div2[[Name / Club]:[Points]],5,FALSE))</f>
        <v>0</v>
      </c>
      <c r="G368" s="9">
        <f>IF(ISNA(VLOOKUP(tblPointScore[[#This Row],[Name / Club]],tblGlbn_Div1[Name / Club],1,FALSE)),IF(ISNA(VLOOKUP(tblPointScore[[#This Row],[Name / Club]],tblGlbn_Div2[Name / Club],1,FALSE)),0,3),3)</f>
        <v>0</v>
      </c>
      <c r="H368" s="1">
        <f>IF(ISNA(VLOOKUP(tblPointScore[[#This Row],[Name / Club]],tblIll_Div1[[Name / Club]:[Points]],5,FALSE)),0,VLOOKUP(tblPointScore[[#This Row],[Name / Club]],tblIll_Div1[[Name / Club]:[Points]],5,FALSE))</f>
        <v>0</v>
      </c>
      <c r="I368" s="1">
        <f>IF(ISNA(VLOOKUP(tblPointScore[[#This Row],[Name / Club]],tblIll_Div2[[Name / Club]:[Points]],5,FALSE)),0,VLOOKUP(tblPointScore[[#This Row],[Name / Club]],tblIll_Div2[[Name / Club]:[Points]],5,FALSE))</f>
        <v>0</v>
      </c>
      <c r="J368" s="1">
        <f>IF(ISNA(VLOOKUP(tblPointScore[[#This Row],[Name / Club]],tblIll_Div1[Name / Club],1,FALSE)),IF(ISNA(VLOOKUP(tblPointScore[[#This Row],[Name / Club]],tblIll_Div2[Name / Club],1,FALSE)),0,3),3)</f>
        <v>0</v>
      </c>
      <c r="K368" s="1">
        <f>IF(ISNA(VLOOKUP(tblPointScore[[#This Row],[Name / Club]],tblMac_Div1A[[Name / Club]:[Points]],5,FALSE)),0,VLOOKUP(tblPointScore[[#This Row],[Name / Club]],tblMac_Div1A[[Name / Club]:[Points]],5,FALSE))</f>
        <v>0</v>
      </c>
      <c r="L368" s="1">
        <f>IF(ISNA(VLOOKUP(tblPointScore[[#This Row],[Name / Club]],tblMac_Div1B[[Name / Club]:[Points]],5,FALSE)),0,VLOOKUP(tblPointScore[[#This Row],[Name / Club]],tblMac_Div1B[[Name / Club]:[Points]],5,FALSE))</f>
        <v>0</v>
      </c>
      <c r="M368" s="1">
        <f>IF(ISNA(VLOOKUP(tblPointScore[[#This Row],[Name / Club]],tblMac_Div2A[[Name / Club]:[Points]],5,FALSE)),0,VLOOKUP(tblPointScore[[#This Row],[Name / Club]],tblMac_Div2A[[Name / Club]:[Points]],5,FALSE))</f>
        <v>0</v>
      </c>
      <c r="N368" s="1">
        <f>IF(ISNA(VLOOKUP(tblPointScore[[#This Row],[Name / Club]],tblMac_Div2B[[Name / Club]:[Points]],5,FALSE)),0,VLOOKUP(tblPointScore[[#This Row],[Name / Club]],tblMac_Div2B[[Name / Club]:[Points]],5,FALSE))</f>
        <v>0</v>
      </c>
      <c r="O36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68" s="1">
        <f>IF(ISNA(VLOOKUP(tblPointScore[[#This Row],[Name / Club]],tblNow_Div1A[[Name / Club]:[Points]],5,FALSE)),0,VLOOKUP(tblPointScore[[#This Row],[Name / Club]],tblNow_Div1A[[Name / Club]:[Points]],5,FALSE))</f>
        <v>0</v>
      </c>
      <c r="Q368" s="1">
        <f>IF(ISNA(VLOOKUP(tblPointScore[[#This Row],[Name / Club]],tblNow_Div1B[[Name / Club]:[Points]],5,FALSE)),0,VLOOKUP(tblPointScore[[#This Row],[Name / Club]],tblNow_Div1B[[Name / Club]:[Points]],5,FALSE))</f>
        <v>0</v>
      </c>
      <c r="R368" s="1">
        <f>IF(ISNA(VLOOKUP(tblPointScore[[#This Row],[Name / Club]],tblNow_Div2A[[Name / Club]:[Points]],5,FALSE)),0,VLOOKUP(tblPointScore[[#This Row],[Name / Club]],tblNow_Div2A[[Name / Club]:[Points]],5,FALSE))</f>
        <v>0</v>
      </c>
      <c r="S368" s="1">
        <f>IF(ISNA(VLOOKUP(tblPointScore[[#This Row],[Name / Club]],tblNow_Div2B[[Name / Club]:[Points]],5,FALSE)),0,VLOOKUP(tblPointScore[[#This Row],[Name / Club]],tblNow_Div2B[[Name / Club]:[Points]],5,FALSE))</f>
        <v>0</v>
      </c>
      <c r="T36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68" s="1">
        <f>IF(ISNA(VLOOKUP(tblPointScore[[#This Row],[Name / Club]],tblSthn_Div1[[Name / Club]:[Points]],5,FALSE)),0,VLOOKUP(tblPointScore[[#This Row],[Name / Club]],tblSthn_Div1[[Name / Club]:[Points]],5,FALSE))</f>
        <v>0</v>
      </c>
      <c r="V368" s="1">
        <f>IF(ISNA(VLOOKUP(tblPointScore[[#This Row],[Name / Club]],tblSthn_Div2[[Name / Club]:[Points]],5,FALSE)),0,VLOOKUP(tblPointScore[[#This Row],[Name / Club]],tblSthn_Div2[[Name / Club]:[Points]],5,FALSE))</f>
        <v>0</v>
      </c>
      <c r="W368" s="1">
        <f>IF(ISNA(VLOOKUP(tblPointScore[[#This Row],[Name / Club]],tblSthn_Div1[Name / Club],1,FALSE)),IF(ISNA(VLOOKUP(tblPointScore[[#This Row],[Name / Club]],tblSthn_Div2[Name / Club],1,FALSE)),0,3),3)</f>
        <v>0</v>
      </c>
      <c r="X368" s="9">
        <f>SUM(tblPointScore[[#This Row],[Glbn Div 1]:[Sth H Pts]])</f>
        <v>0</v>
      </c>
      <c r="Y36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6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68" s="38" t="str">
        <f>IF(AND(tblPointScore[[#This Row],[Div 1 Pts]]&gt;0,tblPointScore[[#This Row],[Div 2 Pts]]&gt;0),"Y","N")</f>
        <v>N</v>
      </c>
      <c r="AB368" s="35" t="str">
        <f>IF(AND(tblPointScore[[#This Row],[Mac Div 1 A]]&gt;0,tblPointScore[[#This Row],[Mac Div 1 B]]&gt;0),"Y","N")</f>
        <v>N</v>
      </c>
      <c r="AC368" s="35" t="str">
        <f>IF(AND(tblPointScore[[#This Row],[Mac Div 2 A]]&gt;0,tblPointScore[[#This Row],[Mac Div 2 B]]&gt;0),"Y","N")</f>
        <v>N</v>
      </c>
      <c r="AD368" s="35" t="str">
        <f>IF(AND(tblPointScore[[#This Row],[Now Div 1 A]]&gt;0,tblPointScore[[#This Row],[Now Div 1 B]]&gt;0),"Y","N")</f>
        <v>N</v>
      </c>
      <c r="AE368" s="35" t="str">
        <f>IF(AND(tblPointScore[[#This Row],[Now Div 2 A]]&gt;0,tblPointScore[[#This Row],[Now Div 2 B]]&gt;0),"Y","N")</f>
        <v>N</v>
      </c>
      <c r="AF36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69" spans="1:32" hidden="1">
      <c r="A369" s="1">
        <f ca="1">CELL("row", A368)-1</f>
        <v>367</v>
      </c>
      <c r="B369" s="7" t="s">
        <v>210</v>
      </c>
      <c r="C369" s="7" t="s">
        <v>688</v>
      </c>
      <c r="D369" s="4" t="str">
        <f>CONCATENATE(tblPointScore[[#This Row],[Name]]," - ",tblPointScore[[#This Row],[Club]])</f>
        <v>Johnston Anna - ECC</v>
      </c>
      <c r="E369" s="1">
        <f>IF(ISNA(VLOOKUP(tblPointScore[[#This Row],[Name / Club]],tblGlbn_Div1[[Name / Club]:[Points]],5,FALSE)),0,VLOOKUP(tblPointScore[[#This Row],[Name / Club]],tblGlbn_Div1[[Name / Club]:[Points]],5,FALSE))</f>
        <v>0</v>
      </c>
      <c r="F369" s="1">
        <f>IF(ISNA(VLOOKUP(tblPointScore[[#This Row],[Name / Club]],tblGlbn_Div2[[Name / Club]:[Points]],5,FALSE)),0,VLOOKUP(tblPointScore[[#This Row],[Name / Club]],tblGlbn_Div2[[Name / Club]:[Points]],5,FALSE))</f>
        <v>0</v>
      </c>
      <c r="G369" s="1">
        <f>IF(ISNA(VLOOKUP(tblPointScore[[#This Row],[Name / Club]],tblGlbn_Div1[Name / Club],1,FALSE)),IF(ISNA(VLOOKUP(tblPointScore[[#This Row],[Name / Club]],tblGlbn_Div2[Name / Club],1,FALSE)),0,3),3)</f>
        <v>0</v>
      </c>
      <c r="H369" s="1">
        <f>IF(ISNA(VLOOKUP(tblPointScore[[#This Row],[Name / Club]],tblIll_Div1[[Name / Club]:[Points]],5,FALSE)),0,VLOOKUP(tblPointScore[[#This Row],[Name / Club]],tblIll_Div1[[Name / Club]:[Points]],5,FALSE))</f>
        <v>0</v>
      </c>
      <c r="I369" s="1">
        <f>IF(ISNA(VLOOKUP(tblPointScore[[#This Row],[Name / Club]],tblIll_Div2[[Name / Club]:[Points]],5,FALSE)),0,VLOOKUP(tblPointScore[[#This Row],[Name / Club]],tblIll_Div2[[Name / Club]:[Points]],5,FALSE))</f>
        <v>0</v>
      </c>
      <c r="J369" s="1">
        <f>IF(ISNA(VLOOKUP(tblPointScore[[#This Row],[Name / Club]],tblIll_Div1[Name / Club],1,FALSE)),IF(ISNA(VLOOKUP(tblPointScore[[#This Row],[Name / Club]],tblIll_Div2[Name / Club],1,FALSE)),0,3),3)</f>
        <v>0</v>
      </c>
      <c r="K369" s="1">
        <f>IF(ISNA(VLOOKUP(tblPointScore[[#This Row],[Name / Club]],tblMac_Div1A[[Name / Club]:[Points]],5,FALSE)),0,VLOOKUP(tblPointScore[[#This Row],[Name / Club]],tblMac_Div1A[[Name / Club]:[Points]],5,FALSE))</f>
        <v>0</v>
      </c>
      <c r="L369" s="1">
        <f>IF(ISNA(VLOOKUP(tblPointScore[[#This Row],[Name / Club]],tblMac_Div1B[[Name / Club]:[Points]],5,FALSE)),0,VLOOKUP(tblPointScore[[#This Row],[Name / Club]],tblMac_Div1B[[Name / Club]:[Points]],5,FALSE))</f>
        <v>0</v>
      </c>
      <c r="M369" s="1">
        <f>IF(ISNA(VLOOKUP(tblPointScore[[#This Row],[Name / Club]],tblMac_Div2A[[Name / Club]:[Points]],5,FALSE)),0,VLOOKUP(tblPointScore[[#This Row],[Name / Club]],tblMac_Div2A[[Name / Club]:[Points]],5,FALSE))</f>
        <v>0</v>
      </c>
      <c r="N369" s="1">
        <f>IF(ISNA(VLOOKUP(tblPointScore[[#This Row],[Name / Club]],tblMac_Div2B[[Name / Club]:[Points]],5,FALSE)),0,VLOOKUP(tblPointScore[[#This Row],[Name / Club]],tblMac_Div2B[[Name / Club]:[Points]],5,FALSE))</f>
        <v>0</v>
      </c>
      <c r="O36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69" s="1">
        <f>IF(ISNA(VLOOKUP(tblPointScore[[#This Row],[Name / Club]],tblNow_Div1A[[Name / Club]:[Points]],5,FALSE)),0,VLOOKUP(tblPointScore[[#This Row],[Name / Club]],tblNow_Div1A[[Name / Club]:[Points]],5,FALSE))</f>
        <v>0</v>
      </c>
      <c r="Q369" s="1">
        <f>IF(ISNA(VLOOKUP(tblPointScore[[#This Row],[Name / Club]],tblNow_Div1B[[Name / Club]:[Points]],5,FALSE)),0,VLOOKUP(tblPointScore[[#This Row],[Name / Club]],tblNow_Div1B[[Name / Club]:[Points]],5,FALSE))</f>
        <v>0</v>
      </c>
      <c r="R369" s="1">
        <f>IF(ISNA(VLOOKUP(tblPointScore[[#This Row],[Name / Club]],tblNow_Div2A[[Name / Club]:[Points]],5,FALSE)),0,VLOOKUP(tblPointScore[[#This Row],[Name / Club]],tblNow_Div2A[[Name / Club]:[Points]],5,FALSE))</f>
        <v>0</v>
      </c>
      <c r="S369" s="1">
        <f>IF(ISNA(VLOOKUP(tblPointScore[[#This Row],[Name / Club]],tblNow_Div2B[[Name / Club]:[Points]],5,FALSE)),0,VLOOKUP(tblPointScore[[#This Row],[Name / Club]],tblNow_Div2B[[Name / Club]:[Points]],5,FALSE))</f>
        <v>0</v>
      </c>
      <c r="T36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69" s="1">
        <f>IF(ISNA(VLOOKUP(tblPointScore[[#This Row],[Name / Club]],tblSthn_Div1[[Name / Club]:[Points]],5,FALSE)),0,VLOOKUP(tblPointScore[[#This Row],[Name / Club]],tblSthn_Div1[[Name / Club]:[Points]],5,FALSE))</f>
        <v>0</v>
      </c>
      <c r="V369" s="1">
        <f>IF(ISNA(VLOOKUP(tblPointScore[[#This Row],[Name / Club]],tblSthn_Div2[[Name / Club]:[Points]],5,FALSE)),0,VLOOKUP(tblPointScore[[#This Row],[Name / Club]],tblSthn_Div2[[Name / Club]:[Points]],5,FALSE))</f>
        <v>0</v>
      </c>
      <c r="W369" s="1">
        <f>IF(ISNA(VLOOKUP(tblPointScore[[#This Row],[Name / Club]],tblSthn_Div1[Name / Club],1,FALSE)),IF(ISNA(VLOOKUP(tblPointScore[[#This Row],[Name / Club]],tblSthn_Div2[Name / Club],1,FALSE)),0,3),3)</f>
        <v>0</v>
      </c>
      <c r="X369" s="1">
        <f>SUM(tblPointScore[[#This Row],[Glbn Div 1]:[Sth H Pts]])</f>
        <v>0</v>
      </c>
      <c r="Y36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6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69" s="38" t="str">
        <f>IF(AND(tblPointScore[[#This Row],[Div 1 Pts]]&gt;0,tblPointScore[[#This Row],[Div 2 Pts]]&gt;0),"Y","N")</f>
        <v>N</v>
      </c>
      <c r="AB369" s="35" t="str">
        <f>IF(AND(tblPointScore[[#This Row],[Mac Div 1 A]]&gt;0,tblPointScore[[#This Row],[Mac Div 1 B]]&gt;0),"Y","N")</f>
        <v>N</v>
      </c>
      <c r="AC369" s="35" t="str">
        <f>IF(AND(tblPointScore[[#This Row],[Mac Div 2 A]]&gt;0,tblPointScore[[#This Row],[Mac Div 2 B]]&gt;0),"Y","N")</f>
        <v>N</v>
      </c>
      <c r="AD369" s="35" t="str">
        <f>IF(AND(tblPointScore[[#This Row],[Now Div 1 A]]&gt;0,tblPointScore[[#This Row],[Now Div 1 B]]&gt;0),"Y","N")</f>
        <v>N</v>
      </c>
      <c r="AE369" s="35" t="str">
        <f>IF(AND(tblPointScore[[#This Row],[Now Div 2 A]]&gt;0,tblPointScore[[#This Row],[Now Div 2 B]]&gt;0),"Y","N")</f>
        <v>N</v>
      </c>
      <c r="AF36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70" spans="1:32" hidden="1">
      <c r="A370" s="1">
        <f ca="1">CELL("row", A369)-1</f>
        <v>368</v>
      </c>
      <c r="B370" s="7" t="s">
        <v>211</v>
      </c>
      <c r="C370" s="7" t="s">
        <v>685</v>
      </c>
      <c r="D370" s="4" t="str">
        <f>CONCATENATE(tblPointScore[[#This Row],[Name]]," - ",tblPointScore[[#This Row],[Club]])</f>
        <v>Jonceski Lou  - ICC</v>
      </c>
      <c r="E370" s="1">
        <f>IF(ISNA(VLOOKUP(tblPointScore[[#This Row],[Name / Club]],tblGlbn_Div1[[Name / Club]:[Points]],5,FALSE)),0,VLOOKUP(tblPointScore[[#This Row],[Name / Club]],tblGlbn_Div1[[Name / Club]:[Points]],5,FALSE))</f>
        <v>0</v>
      </c>
      <c r="F370" s="1">
        <f>IF(ISNA(VLOOKUP(tblPointScore[[#This Row],[Name / Club]],tblGlbn_Div2[[Name / Club]:[Points]],5,FALSE)),0,VLOOKUP(tblPointScore[[#This Row],[Name / Club]],tblGlbn_Div2[[Name / Club]:[Points]],5,FALSE))</f>
        <v>0</v>
      </c>
      <c r="G370" s="1">
        <f>IF(ISNA(VLOOKUP(tblPointScore[[#This Row],[Name / Club]],tblGlbn_Div1[Name / Club],1,FALSE)),IF(ISNA(VLOOKUP(tblPointScore[[#This Row],[Name / Club]],tblGlbn_Div2[Name / Club],1,FALSE)),0,3),3)</f>
        <v>0</v>
      </c>
      <c r="H370" s="1">
        <f>IF(ISNA(VLOOKUP(tblPointScore[[#This Row],[Name / Club]],tblIll_Div1[[Name / Club]:[Points]],5,FALSE)),0,VLOOKUP(tblPointScore[[#This Row],[Name / Club]],tblIll_Div1[[Name / Club]:[Points]],5,FALSE))</f>
        <v>0</v>
      </c>
      <c r="I370" s="1">
        <f>IF(ISNA(VLOOKUP(tblPointScore[[#This Row],[Name / Club]],tblIll_Div2[[Name / Club]:[Points]],5,FALSE)),0,VLOOKUP(tblPointScore[[#This Row],[Name / Club]],tblIll_Div2[[Name / Club]:[Points]],5,FALSE))</f>
        <v>0</v>
      </c>
      <c r="J370" s="1">
        <f>IF(ISNA(VLOOKUP(tblPointScore[[#This Row],[Name / Club]],tblIll_Div1[Name / Club],1,FALSE)),IF(ISNA(VLOOKUP(tblPointScore[[#This Row],[Name / Club]],tblIll_Div2[Name / Club],1,FALSE)),0,3),3)</f>
        <v>0</v>
      </c>
      <c r="K370" s="1">
        <f>IF(ISNA(VLOOKUP(tblPointScore[[#This Row],[Name / Club]],tblMac_Div1A[[Name / Club]:[Points]],5,FALSE)),0,VLOOKUP(tblPointScore[[#This Row],[Name / Club]],tblMac_Div1A[[Name / Club]:[Points]],5,FALSE))</f>
        <v>0</v>
      </c>
      <c r="L370" s="1">
        <f>IF(ISNA(VLOOKUP(tblPointScore[[#This Row],[Name / Club]],tblMac_Div1B[[Name / Club]:[Points]],5,FALSE)),0,VLOOKUP(tblPointScore[[#This Row],[Name / Club]],tblMac_Div1B[[Name / Club]:[Points]],5,FALSE))</f>
        <v>0</v>
      </c>
      <c r="M370" s="1">
        <f>IF(ISNA(VLOOKUP(tblPointScore[[#This Row],[Name / Club]],tblMac_Div2A[[Name / Club]:[Points]],5,FALSE)),0,VLOOKUP(tblPointScore[[#This Row],[Name / Club]],tblMac_Div2A[[Name / Club]:[Points]],5,FALSE))</f>
        <v>0</v>
      </c>
      <c r="N370" s="1">
        <f>IF(ISNA(VLOOKUP(tblPointScore[[#This Row],[Name / Club]],tblMac_Div2B[[Name / Club]:[Points]],5,FALSE)),0,VLOOKUP(tblPointScore[[#This Row],[Name / Club]],tblMac_Div2B[[Name / Club]:[Points]],5,FALSE))</f>
        <v>0</v>
      </c>
      <c r="O37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70" s="1">
        <f>IF(ISNA(VLOOKUP(tblPointScore[[#This Row],[Name / Club]],tblNow_Div1A[[Name / Club]:[Points]],5,FALSE)),0,VLOOKUP(tblPointScore[[#This Row],[Name / Club]],tblNow_Div1A[[Name / Club]:[Points]],5,FALSE))</f>
        <v>0</v>
      </c>
      <c r="Q370" s="1">
        <f>IF(ISNA(VLOOKUP(tblPointScore[[#This Row],[Name / Club]],tblNow_Div1B[[Name / Club]:[Points]],5,FALSE)),0,VLOOKUP(tblPointScore[[#This Row],[Name / Club]],tblNow_Div1B[[Name / Club]:[Points]],5,FALSE))</f>
        <v>0</v>
      </c>
      <c r="R370" s="1">
        <f>IF(ISNA(VLOOKUP(tblPointScore[[#This Row],[Name / Club]],tblNow_Div2A[[Name / Club]:[Points]],5,FALSE)),0,VLOOKUP(tblPointScore[[#This Row],[Name / Club]],tblNow_Div2A[[Name / Club]:[Points]],5,FALSE))</f>
        <v>0</v>
      </c>
      <c r="S370" s="1">
        <f>IF(ISNA(VLOOKUP(tblPointScore[[#This Row],[Name / Club]],tblNow_Div2B[[Name / Club]:[Points]],5,FALSE)),0,VLOOKUP(tblPointScore[[#This Row],[Name / Club]],tblNow_Div2B[[Name / Club]:[Points]],5,FALSE))</f>
        <v>0</v>
      </c>
      <c r="T37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70" s="1">
        <f>IF(ISNA(VLOOKUP(tblPointScore[[#This Row],[Name / Club]],tblSthn_Div1[[Name / Club]:[Points]],5,FALSE)),0,VLOOKUP(tblPointScore[[#This Row],[Name / Club]],tblSthn_Div1[[Name / Club]:[Points]],5,FALSE))</f>
        <v>0</v>
      </c>
      <c r="V370" s="1">
        <f>IF(ISNA(VLOOKUP(tblPointScore[[#This Row],[Name / Club]],tblSthn_Div2[[Name / Club]:[Points]],5,FALSE)),0,VLOOKUP(tblPointScore[[#This Row],[Name / Club]],tblSthn_Div2[[Name / Club]:[Points]],5,FALSE))</f>
        <v>0</v>
      </c>
      <c r="W370" s="1">
        <f>IF(ISNA(VLOOKUP(tblPointScore[[#This Row],[Name / Club]],tblSthn_Div1[Name / Club],1,FALSE)),IF(ISNA(VLOOKUP(tblPointScore[[#This Row],[Name / Club]],tblSthn_Div2[Name / Club],1,FALSE)),0,3),3)</f>
        <v>0</v>
      </c>
      <c r="X370" s="1">
        <f>SUM(tblPointScore[[#This Row],[Glbn Div 1]:[Sth H Pts]])</f>
        <v>0</v>
      </c>
      <c r="Y37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7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70" s="38" t="str">
        <f>IF(AND(tblPointScore[[#This Row],[Div 1 Pts]]&gt;0,tblPointScore[[#This Row],[Div 2 Pts]]&gt;0),"Y","N")</f>
        <v>N</v>
      </c>
      <c r="AB370" s="35" t="str">
        <f>IF(AND(tblPointScore[[#This Row],[Mac Div 1 A]]&gt;0,tblPointScore[[#This Row],[Mac Div 1 B]]&gt;0),"Y","N")</f>
        <v>N</v>
      </c>
      <c r="AC370" s="35" t="str">
        <f>IF(AND(tblPointScore[[#This Row],[Mac Div 2 A]]&gt;0,tblPointScore[[#This Row],[Mac Div 2 B]]&gt;0),"Y","N")</f>
        <v>N</v>
      </c>
      <c r="AD370" s="35" t="str">
        <f>IF(AND(tblPointScore[[#This Row],[Now Div 1 A]]&gt;0,tblPointScore[[#This Row],[Now Div 1 B]]&gt;0),"Y","N")</f>
        <v>N</v>
      </c>
      <c r="AE370" s="35" t="str">
        <f>IF(AND(tblPointScore[[#This Row],[Now Div 2 A]]&gt;0,tblPointScore[[#This Row],[Now Div 2 B]]&gt;0),"Y","N")</f>
        <v>N</v>
      </c>
      <c r="AF37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71" spans="1:32" hidden="1">
      <c r="A371" s="1">
        <f ca="1">CELL("row", A370)-1</f>
        <v>369</v>
      </c>
      <c r="B371" s="7" t="s">
        <v>474</v>
      </c>
      <c r="C371" s="7" t="s">
        <v>684</v>
      </c>
      <c r="D371" s="4" t="str">
        <f>CONCATENATE(tblPointScore[[#This Row],[Name]]," - ",tblPointScore[[#This Row],[Club]])</f>
        <v>Jones Phillipe - NVC</v>
      </c>
      <c r="E371" s="1">
        <f>IF(ISNA(VLOOKUP(tblPointScore[[#This Row],[Name / Club]],tblGlbn_Div1[[Name / Club]:[Points]],5,FALSE)),0,VLOOKUP(tblPointScore[[#This Row],[Name / Club]],tblGlbn_Div1[[Name / Club]:[Points]],5,FALSE))</f>
        <v>0</v>
      </c>
      <c r="F371" s="9">
        <f>IF(ISNA(VLOOKUP(tblPointScore[[#This Row],[Name / Club]],tblGlbn_Div2[[Name / Club]:[Points]],5,FALSE)),0,VLOOKUP(tblPointScore[[#This Row],[Name / Club]],tblGlbn_Div2[[Name / Club]:[Points]],5,FALSE))</f>
        <v>0</v>
      </c>
      <c r="G371" s="9">
        <f>IF(ISNA(VLOOKUP(tblPointScore[[#This Row],[Name / Club]],tblGlbn_Div1[Name / Club],1,FALSE)),IF(ISNA(VLOOKUP(tblPointScore[[#This Row],[Name / Club]],tblGlbn_Div2[Name / Club],1,FALSE)),0,3),3)</f>
        <v>0</v>
      </c>
      <c r="H371" s="1">
        <f>IF(ISNA(VLOOKUP(tblPointScore[[#This Row],[Name / Club]],tblIll_Div1[[Name / Club]:[Points]],5,FALSE)),0,VLOOKUP(tblPointScore[[#This Row],[Name / Club]],tblIll_Div1[[Name / Club]:[Points]],5,FALSE))</f>
        <v>0</v>
      </c>
      <c r="I371" s="1">
        <f>IF(ISNA(VLOOKUP(tblPointScore[[#This Row],[Name / Club]],tblIll_Div2[[Name / Club]:[Points]],5,FALSE)),0,VLOOKUP(tblPointScore[[#This Row],[Name / Club]],tblIll_Div2[[Name / Club]:[Points]],5,FALSE))</f>
        <v>0</v>
      </c>
      <c r="J371" s="1">
        <f>IF(ISNA(VLOOKUP(tblPointScore[[#This Row],[Name / Club]],tblIll_Div1[Name / Club],1,FALSE)),IF(ISNA(VLOOKUP(tblPointScore[[#This Row],[Name / Club]],tblIll_Div2[Name / Club],1,FALSE)),0,3),3)</f>
        <v>0</v>
      </c>
      <c r="K371" s="1">
        <f>IF(ISNA(VLOOKUP(tblPointScore[[#This Row],[Name / Club]],tblMac_Div1A[[Name / Club]:[Points]],5,FALSE)),0,VLOOKUP(tblPointScore[[#This Row],[Name / Club]],tblMac_Div1A[[Name / Club]:[Points]],5,FALSE))</f>
        <v>0</v>
      </c>
      <c r="L371" s="1">
        <f>IF(ISNA(VLOOKUP(tblPointScore[[#This Row],[Name / Club]],tblMac_Div1B[[Name / Club]:[Points]],5,FALSE)),0,VLOOKUP(tblPointScore[[#This Row],[Name / Club]],tblMac_Div1B[[Name / Club]:[Points]],5,FALSE))</f>
        <v>0</v>
      </c>
      <c r="M371" s="1">
        <f>IF(ISNA(VLOOKUP(tblPointScore[[#This Row],[Name / Club]],tblMac_Div2A[[Name / Club]:[Points]],5,FALSE)),0,VLOOKUP(tblPointScore[[#This Row],[Name / Club]],tblMac_Div2A[[Name / Club]:[Points]],5,FALSE))</f>
        <v>0</v>
      </c>
      <c r="N371" s="1">
        <f>IF(ISNA(VLOOKUP(tblPointScore[[#This Row],[Name / Club]],tblMac_Div2B[[Name / Club]:[Points]],5,FALSE)),0,VLOOKUP(tblPointScore[[#This Row],[Name / Club]],tblMac_Div2B[[Name / Club]:[Points]],5,FALSE))</f>
        <v>0</v>
      </c>
      <c r="O37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71" s="1">
        <f>IF(ISNA(VLOOKUP(tblPointScore[[#This Row],[Name / Club]],tblNow_Div1A[[Name / Club]:[Points]],5,FALSE)),0,VLOOKUP(tblPointScore[[#This Row],[Name / Club]],tblNow_Div1A[[Name / Club]:[Points]],5,FALSE))</f>
        <v>0</v>
      </c>
      <c r="Q371" s="1">
        <f>IF(ISNA(VLOOKUP(tblPointScore[[#This Row],[Name / Club]],tblNow_Div1B[[Name / Club]:[Points]],5,FALSE)),0,VLOOKUP(tblPointScore[[#This Row],[Name / Club]],tblNow_Div1B[[Name / Club]:[Points]],5,FALSE))</f>
        <v>0</v>
      </c>
      <c r="R371" s="1">
        <f>IF(ISNA(VLOOKUP(tblPointScore[[#This Row],[Name / Club]],tblNow_Div2A[[Name / Club]:[Points]],5,FALSE)),0,VLOOKUP(tblPointScore[[#This Row],[Name / Club]],tblNow_Div2A[[Name / Club]:[Points]],5,FALSE))</f>
        <v>0</v>
      </c>
      <c r="S371" s="1">
        <f>IF(ISNA(VLOOKUP(tblPointScore[[#This Row],[Name / Club]],tblNow_Div2B[[Name / Club]:[Points]],5,FALSE)),0,VLOOKUP(tblPointScore[[#This Row],[Name / Club]],tblNow_Div2B[[Name / Club]:[Points]],5,FALSE))</f>
        <v>0</v>
      </c>
      <c r="T37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71" s="1">
        <f>IF(ISNA(VLOOKUP(tblPointScore[[#This Row],[Name / Club]],tblSthn_Div1[[Name / Club]:[Points]],5,FALSE)),0,VLOOKUP(tblPointScore[[#This Row],[Name / Club]],tblSthn_Div1[[Name / Club]:[Points]],5,FALSE))</f>
        <v>0</v>
      </c>
      <c r="V371" s="1">
        <f>IF(ISNA(VLOOKUP(tblPointScore[[#This Row],[Name / Club]],tblSthn_Div2[[Name / Club]:[Points]],5,FALSE)),0,VLOOKUP(tblPointScore[[#This Row],[Name / Club]],tblSthn_Div2[[Name / Club]:[Points]],5,FALSE))</f>
        <v>0</v>
      </c>
      <c r="W371" s="1">
        <f>IF(ISNA(VLOOKUP(tblPointScore[[#This Row],[Name / Club]],tblSthn_Div1[Name / Club],1,FALSE)),IF(ISNA(VLOOKUP(tblPointScore[[#This Row],[Name / Club]],tblSthn_Div2[Name / Club],1,FALSE)),0,3),3)</f>
        <v>0</v>
      </c>
      <c r="X371" s="9">
        <f>SUM(tblPointScore[[#This Row],[Glbn Div 1]:[Sth H Pts]])</f>
        <v>0</v>
      </c>
      <c r="Y37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7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71" s="38" t="str">
        <f>IF(AND(tblPointScore[[#This Row],[Div 1 Pts]]&gt;0,tblPointScore[[#This Row],[Div 2 Pts]]&gt;0),"Y","N")</f>
        <v>N</v>
      </c>
      <c r="AB371" s="35" t="str">
        <f>IF(AND(tblPointScore[[#This Row],[Mac Div 1 A]]&gt;0,tblPointScore[[#This Row],[Mac Div 1 B]]&gt;0),"Y","N")</f>
        <v>N</v>
      </c>
      <c r="AC371" s="35" t="str">
        <f>IF(AND(tblPointScore[[#This Row],[Mac Div 2 A]]&gt;0,tblPointScore[[#This Row],[Mac Div 2 B]]&gt;0),"Y","N")</f>
        <v>N</v>
      </c>
      <c r="AD371" s="35" t="str">
        <f>IF(AND(tblPointScore[[#This Row],[Now Div 1 A]]&gt;0,tblPointScore[[#This Row],[Now Div 1 B]]&gt;0),"Y","N")</f>
        <v>N</v>
      </c>
      <c r="AE371" s="35" t="str">
        <f>IF(AND(tblPointScore[[#This Row],[Now Div 2 A]]&gt;0,tblPointScore[[#This Row],[Now Div 2 B]]&gt;0),"Y","N")</f>
        <v>N</v>
      </c>
      <c r="AF37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72" spans="1:32" hidden="1">
      <c r="A372" s="1">
        <f ca="1">CELL("row", A371)-1</f>
        <v>370</v>
      </c>
      <c r="B372" s="7" t="s">
        <v>37</v>
      </c>
      <c r="C372" s="7" t="s">
        <v>685</v>
      </c>
      <c r="D372" s="4" t="str">
        <f>CONCATENATE(tblPointScore[[#This Row],[Name]]," - ",tblPointScore[[#This Row],[Club]])</f>
        <v>Jones Rhys - ICC</v>
      </c>
      <c r="E372" s="1">
        <f>IF(ISNA(VLOOKUP(tblPointScore[[#This Row],[Name / Club]],tblGlbn_Div1[[Name / Club]:[Points]],5,FALSE)),0,VLOOKUP(tblPointScore[[#This Row],[Name / Club]],tblGlbn_Div1[[Name / Club]:[Points]],5,FALSE))</f>
        <v>0</v>
      </c>
      <c r="F372" s="1">
        <f>IF(ISNA(VLOOKUP(tblPointScore[[#This Row],[Name / Club]],tblGlbn_Div2[[Name / Club]:[Points]],5,FALSE)),0,VLOOKUP(tblPointScore[[#This Row],[Name / Club]],tblGlbn_Div2[[Name / Club]:[Points]],5,FALSE))</f>
        <v>0</v>
      </c>
      <c r="G372" s="1">
        <f>IF(ISNA(VLOOKUP(tblPointScore[[#This Row],[Name / Club]],tblGlbn_Div1[Name / Club],1,FALSE)),IF(ISNA(VLOOKUP(tblPointScore[[#This Row],[Name / Club]],tblGlbn_Div2[Name / Club],1,FALSE)),0,3),3)</f>
        <v>0</v>
      </c>
      <c r="H372" s="1">
        <f>IF(ISNA(VLOOKUP(tblPointScore[[#This Row],[Name / Club]],tblIll_Div1[[Name / Club]:[Points]],5,FALSE)),0,VLOOKUP(tblPointScore[[#This Row],[Name / Club]],tblIll_Div1[[Name / Club]:[Points]],5,FALSE))</f>
        <v>0</v>
      </c>
      <c r="I372" s="1">
        <f>IF(ISNA(VLOOKUP(tblPointScore[[#This Row],[Name / Club]],tblIll_Div2[[Name / Club]:[Points]],5,FALSE)),0,VLOOKUP(tblPointScore[[#This Row],[Name / Club]],tblIll_Div2[[Name / Club]:[Points]],5,FALSE))</f>
        <v>0</v>
      </c>
      <c r="J372" s="1">
        <f>IF(ISNA(VLOOKUP(tblPointScore[[#This Row],[Name / Club]],tblIll_Div1[Name / Club],1,FALSE)),IF(ISNA(VLOOKUP(tblPointScore[[#This Row],[Name / Club]],tblIll_Div2[Name / Club],1,FALSE)),0,3),3)</f>
        <v>0</v>
      </c>
      <c r="K372" s="1">
        <f>IF(ISNA(VLOOKUP(tblPointScore[[#This Row],[Name / Club]],tblMac_Div1A[[Name / Club]:[Points]],5,FALSE)),0,VLOOKUP(tblPointScore[[#This Row],[Name / Club]],tblMac_Div1A[[Name / Club]:[Points]],5,FALSE))</f>
        <v>0</v>
      </c>
      <c r="L372" s="1">
        <f>IF(ISNA(VLOOKUP(tblPointScore[[#This Row],[Name / Club]],tblMac_Div1B[[Name / Club]:[Points]],5,FALSE)),0,VLOOKUP(tblPointScore[[#This Row],[Name / Club]],tblMac_Div1B[[Name / Club]:[Points]],5,FALSE))</f>
        <v>0</v>
      </c>
      <c r="M372" s="1">
        <f>IF(ISNA(VLOOKUP(tblPointScore[[#This Row],[Name / Club]],tblMac_Div2A[[Name / Club]:[Points]],5,FALSE)),0,VLOOKUP(tblPointScore[[#This Row],[Name / Club]],tblMac_Div2A[[Name / Club]:[Points]],5,FALSE))</f>
        <v>0</v>
      </c>
      <c r="N372" s="1">
        <f>IF(ISNA(VLOOKUP(tblPointScore[[#This Row],[Name / Club]],tblMac_Div2B[[Name / Club]:[Points]],5,FALSE)),0,VLOOKUP(tblPointScore[[#This Row],[Name / Club]],tblMac_Div2B[[Name / Club]:[Points]],5,FALSE))</f>
        <v>0</v>
      </c>
      <c r="O37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72" s="1">
        <f>IF(ISNA(VLOOKUP(tblPointScore[[#This Row],[Name / Club]],tblNow_Div1A[[Name / Club]:[Points]],5,FALSE)),0,VLOOKUP(tblPointScore[[#This Row],[Name / Club]],tblNow_Div1A[[Name / Club]:[Points]],5,FALSE))</f>
        <v>0</v>
      </c>
      <c r="Q372" s="1">
        <f>IF(ISNA(VLOOKUP(tblPointScore[[#This Row],[Name / Club]],tblNow_Div1B[[Name / Club]:[Points]],5,FALSE)),0,VLOOKUP(tblPointScore[[#This Row],[Name / Club]],tblNow_Div1B[[Name / Club]:[Points]],5,FALSE))</f>
        <v>0</v>
      </c>
      <c r="R372" s="1">
        <f>IF(ISNA(VLOOKUP(tblPointScore[[#This Row],[Name / Club]],tblNow_Div2A[[Name / Club]:[Points]],5,FALSE)),0,VLOOKUP(tblPointScore[[#This Row],[Name / Club]],tblNow_Div2A[[Name / Club]:[Points]],5,FALSE))</f>
        <v>0</v>
      </c>
      <c r="S372" s="1">
        <f>IF(ISNA(VLOOKUP(tblPointScore[[#This Row],[Name / Club]],tblNow_Div2B[[Name / Club]:[Points]],5,FALSE)),0,VLOOKUP(tblPointScore[[#This Row],[Name / Club]],tblNow_Div2B[[Name / Club]:[Points]],5,FALSE))</f>
        <v>0</v>
      </c>
      <c r="T37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72" s="1">
        <f>IF(ISNA(VLOOKUP(tblPointScore[[#This Row],[Name / Club]],tblSthn_Div1[[Name / Club]:[Points]],5,FALSE)),0,VLOOKUP(tblPointScore[[#This Row],[Name / Club]],tblSthn_Div1[[Name / Club]:[Points]],5,FALSE))</f>
        <v>0</v>
      </c>
      <c r="V372" s="1">
        <f>IF(ISNA(VLOOKUP(tblPointScore[[#This Row],[Name / Club]],tblSthn_Div2[[Name / Club]:[Points]],5,FALSE)),0,VLOOKUP(tblPointScore[[#This Row],[Name / Club]],tblSthn_Div2[[Name / Club]:[Points]],5,FALSE))</f>
        <v>0</v>
      </c>
      <c r="W372" s="1">
        <f>IF(ISNA(VLOOKUP(tblPointScore[[#This Row],[Name / Club]],tblSthn_Div1[Name / Club],1,FALSE)),IF(ISNA(VLOOKUP(tblPointScore[[#This Row],[Name / Club]],tblSthn_Div2[Name / Club],1,FALSE)),0,3),3)</f>
        <v>0</v>
      </c>
      <c r="X372" s="1">
        <f>SUM(tblPointScore[[#This Row],[Glbn Div 1]:[Sth H Pts]])</f>
        <v>0</v>
      </c>
      <c r="Y37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7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72" s="38" t="str">
        <f>IF(AND(tblPointScore[[#This Row],[Div 1 Pts]]&gt;0,tblPointScore[[#This Row],[Div 2 Pts]]&gt;0),"Y","N")</f>
        <v>N</v>
      </c>
      <c r="AB372" s="35" t="str">
        <f>IF(AND(tblPointScore[[#This Row],[Mac Div 1 A]]&gt;0,tblPointScore[[#This Row],[Mac Div 1 B]]&gt;0),"Y","N")</f>
        <v>N</v>
      </c>
      <c r="AC372" s="35" t="str">
        <f>IF(AND(tblPointScore[[#This Row],[Mac Div 2 A]]&gt;0,tblPointScore[[#This Row],[Mac Div 2 B]]&gt;0),"Y","N")</f>
        <v>N</v>
      </c>
      <c r="AD372" s="35" t="str">
        <f>IF(AND(tblPointScore[[#This Row],[Now Div 1 A]]&gt;0,tblPointScore[[#This Row],[Now Div 1 B]]&gt;0),"Y","N")</f>
        <v>N</v>
      </c>
      <c r="AE372" s="35" t="str">
        <f>IF(AND(tblPointScore[[#This Row],[Now Div 2 A]]&gt;0,tblPointScore[[#This Row],[Now Div 2 B]]&gt;0),"Y","N")</f>
        <v>N</v>
      </c>
      <c r="AF37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73" spans="1:32" hidden="1">
      <c r="A373" s="1">
        <f ca="1">CELL("row", A372)-1</f>
        <v>371</v>
      </c>
      <c r="B373" s="7" t="s">
        <v>212</v>
      </c>
      <c r="C373" s="7" t="s">
        <v>685</v>
      </c>
      <c r="D373" s="4" t="str">
        <f>CONCATENATE(tblPointScore[[#This Row],[Name]]," - ",tblPointScore[[#This Row],[Club]])</f>
        <v>Joyce Brian - ICC</v>
      </c>
      <c r="E373" s="1">
        <f>IF(ISNA(VLOOKUP(tblPointScore[[#This Row],[Name / Club]],tblGlbn_Div1[[Name / Club]:[Points]],5,FALSE)),0,VLOOKUP(tblPointScore[[#This Row],[Name / Club]],tblGlbn_Div1[[Name / Club]:[Points]],5,FALSE))</f>
        <v>0</v>
      </c>
      <c r="F373" s="1">
        <f>IF(ISNA(VLOOKUP(tblPointScore[[#This Row],[Name / Club]],tblGlbn_Div2[[Name / Club]:[Points]],5,FALSE)),0,VLOOKUP(tblPointScore[[#This Row],[Name / Club]],tblGlbn_Div2[[Name / Club]:[Points]],5,FALSE))</f>
        <v>0</v>
      </c>
      <c r="G373" s="1">
        <f>IF(ISNA(VLOOKUP(tblPointScore[[#This Row],[Name / Club]],tblGlbn_Div1[Name / Club],1,FALSE)),IF(ISNA(VLOOKUP(tblPointScore[[#This Row],[Name / Club]],tblGlbn_Div2[Name / Club],1,FALSE)),0,3),3)</f>
        <v>0</v>
      </c>
      <c r="H373" s="1">
        <f>IF(ISNA(VLOOKUP(tblPointScore[[#This Row],[Name / Club]],tblIll_Div1[[Name / Club]:[Points]],5,FALSE)),0,VLOOKUP(tblPointScore[[#This Row],[Name / Club]],tblIll_Div1[[Name / Club]:[Points]],5,FALSE))</f>
        <v>0</v>
      </c>
      <c r="I373" s="1">
        <f>IF(ISNA(VLOOKUP(tblPointScore[[#This Row],[Name / Club]],tblIll_Div2[[Name / Club]:[Points]],5,FALSE)),0,VLOOKUP(tblPointScore[[#This Row],[Name / Club]],tblIll_Div2[[Name / Club]:[Points]],5,FALSE))</f>
        <v>0</v>
      </c>
      <c r="J373" s="1">
        <f>IF(ISNA(VLOOKUP(tblPointScore[[#This Row],[Name / Club]],tblIll_Div1[Name / Club],1,FALSE)),IF(ISNA(VLOOKUP(tblPointScore[[#This Row],[Name / Club]],tblIll_Div2[Name / Club],1,FALSE)),0,3),3)</f>
        <v>0</v>
      </c>
      <c r="K373" s="1">
        <f>IF(ISNA(VLOOKUP(tblPointScore[[#This Row],[Name / Club]],tblMac_Div1A[[Name / Club]:[Points]],5,FALSE)),0,VLOOKUP(tblPointScore[[#This Row],[Name / Club]],tblMac_Div1A[[Name / Club]:[Points]],5,FALSE))</f>
        <v>0</v>
      </c>
      <c r="L373" s="1">
        <f>IF(ISNA(VLOOKUP(tblPointScore[[#This Row],[Name / Club]],tblMac_Div1B[[Name / Club]:[Points]],5,FALSE)),0,VLOOKUP(tblPointScore[[#This Row],[Name / Club]],tblMac_Div1B[[Name / Club]:[Points]],5,FALSE))</f>
        <v>0</v>
      </c>
      <c r="M373" s="1">
        <f>IF(ISNA(VLOOKUP(tblPointScore[[#This Row],[Name / Club]],tblMac_Div2A[[Name / Club]:[Points]],5,FALSE)),0,VLOOKUP(tblPointScore[[#This Row],[Name / Club]],tblMac_Div2A[[Name / Club]:[Points]],5,FALSE))</f>
        <v>0</v>
      </c>
      <c r="N373" s="1">
        <f>IF(ISNA(VLOOKUP(tblPointScore[[#This Row],[Name / Club]],tblMac_Div2B[[Name / Club]:[Points]],5,FALSE)),0,VLOOKUP(tblPointScore[[#This Row],[Name / Club]],tblMac_Div2B[[Name / Club]:[Points]],5,FALSE))</f>
        <v>0</v>
      </c>
      <c r="O37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73" s="1">
        <f>IF(ISNA(VLOOKUP(tblPointScore[[#This Row],[Name / Club]],tblNow_Div1A[[Name / Club]:[Points]],5,FALSE)),0,VLOOKUP(tblPointScore[[#This Row],[Name / Club]],tblNow_Div1A[[Name / Club]:[Points]],5,FALSE))</f>
        <v>0</v>
      </c>
      <c r="Q373" s="1">
        <f>IF(ISNA(VLOOKUP(tblPointScore[[#This Row],[Name / Club]],tblNow_Div1B[[Name / Club]:[Points]],5,FALSE)),0,VLOOKUP(tblPointScore[[#This Row],[Name / Club]],tblNow_Div1B[[Name / Club]:[Points]],5,FALSE))</f>
        <v>0</v>
      </c>
      <c r="R373" s="1">
        <f>IF(ISNA(VLOOKUP(tblPointScore[[#This Row],[Name / Club]],tblNow_Div2A[[Name / Club]:[Points]],5,FALSE)),0,VLOOKUP(tblPointScore[[#This Row],[Name / Club]],tblNow_Div2A[[Name / Club]:[Points]],5,FALSE))</f>
        <v>0</v>
      </c>
      <c r="S373" s="1">
        <f>IF(ISNA(VLOOKUP(tblPointScore[[#This Row],[Name / Club]],tblNow_Div2B[[Name / Club]:[Points]],5,FALSE)),0,VLOOKUP(tblPointScore[[#This Row],[Name / Club]],tblNow_Div2B[[Name / Club]:[Points]],5,FALSE))</f>
        <v>0</v>
      </c>
      <c r="T37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73" s="1">
        <f>IF(ISNA(VLOOKUP(tblPointScore[[#This Row],[Name / Club]],tblSthn_Div1[[Name / Club]:[Points]],5,FALSE)),0,VLOOKUP(tblPointScore[[#This Row],[Name / Club]],tblSthn_Div1[[Name / Club]:[Points]],5,FALSE))</f>
        <v>0</v>
      </c>
      <c r="V373" s="1">
        <f>IF(ISNA(VLOOKUP(tblPointScore[[#This Row],[Name / Club]],tblSthn_Div2[[Name / Club]:[Points]],5,FALSE)),0,VLOOKUP(tblPointScore[[#This Row],[Name / Club]],tblSthn_Div2[[Name / Club]:[Points]],5,FALSE))</f>
        <v>0</v>
      </c>
      <c r="W373" s="1">
        <f>IF(ISNA(VLOOKUP(tblPointScore[[#This Row],[Name / Club]],tblSthn_Div1[Name / Club],1,FALSE)),IF(ISNA(VLOOKUP(tblPointScore[[#This Row],[Name / Club]],tblSthn_Div2[Name / Club],1,FALSE)),0,3),3)</f>
        <v>0</v>
      </c>
      <c r="X373" s="1">
        <f>SUM(tblPointScore[[#This Row],[Glbn Div 1]:[Sth H Pts]])</f>
        <v>0</v>
      </c>
      <c r="Y37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7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73" s="38" t="str">
        <f>IF(AND(tblPointScore[[#This Row],[Div 1 Pts]]&gt;0,tblPointScore[[#This Row],[Div 2 Pts]]&gt;0),"Y","N")</f>
        <v>N</v>
      </c>
      <c r="AB373" s="35" t="str">
        <f>IF(AND(tblPointScore[[#This Row],[Mac Div 1 A]]&gt;0,tblPointScore[[#This Row],[Mac Div 1 B]]&gt;0),"Y","N")</f>
        <v>N</v>
      </c>
      <c r="AC373" s="35" t="str">
        <f>IF(AND(tblPointScore[[#This Row],[Mac Div 2 A]]&gt;0,tblPointScore[[#This Row],[Mac Div 2 B]]&gt;0),"Y","N")</f>
        <v>N</v>
      </c>
      <c r="AD373" s="35" t="str">
        <f>IF(AND(tblPointScore[[#This Row],[Now Div 1 A]]&gt;0,tblPointScore[[#This Row],[Now Div 1 B]]&gt;0),"Y","N")</f>
        <v>N</v>
      </c>
      <c r="AE373" s="35" t="str">
        <f>IF(AND(tblPointScore[[#This Row],[Now Div 2 A]]&gt;0,tblPointScore[[#This Row],[Now Div 2 B]]&gt;0),"Y","N")</f>
        <v>N</v>
      </c>
      <c r="AF37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74" spans="1:32" hidden="1">
      <c r="A374" s="1">
        <f ca="1">CELL("row", A373)-1</f>
        <v>372</v>
      </c>
      <c r="B374" s="7" t="s">
        <v>213</v>
      </c>
      <c r="C374" s="7" t="s">
        <v>685</v>
      </c>
      <c r="D374" s="4" t="str">
        <f>CONCATENATE(tblPointScore[[#This Row],[Name]]," - ",tblPointScore[[#This Row],[Club]])</f>
        <v>Joyce Nicole  - ICC</v>
      </c>
      <c r="E374" s="1">
        <f>IF(ISNA(VLOOKUP(tblPointScore[[#This Row],[Name / Club]],tblGlbn_Div1[[Name / Club]:[Points]],5,FALSE)),0,VLOOKUP(tblPointScore[[#This Row],[Name / Club]],tblGlbn_Div1[[Name / Club]:[Points]],5,FALSE))</f>
        <v>0</v>
      </c>
      <c r="F374" s="1">
        <f>IF(ISNA(VLOOKUP(tblPointScore[[#This Row],[Name / Club]],tblGlbn_Div2[[Name / Club]:[Points]],5,FALSE)),0,VLOOKUP(tblPointScore[[#This Row],[Name / Club]],tblGlbn_Div2[[Name / Club]:[Points]],5,FALSE))</f>
        <v>0</v>
      </c>
      <c r="G374" s="1">
        <f>IF(ISNA(VLOOKUP(tblPointScore[[#This Row],[Name / Club]],tblGlbn_Div1[Name / Club],1,FALSE)),IF(ISNA(VLOOKUP(tblPointScore[[#This Row],[Name / Club]],tblGlbn_Div2[Name / Club],1,FALSE)),0,3),3)</f>
        <v>0</v>
      </c>
      <c r="H374" s="1">
        <f>IF(ISNA(VLOOKUP(tblPointScore[[#This Row],[Name / Club]],tblIll_Div1[[Name / Club]:[Points]],5,FALSE)),0,VLOOKUP(tblPointScore[[#This Row],[Name / Club]],tblIll_Div1[[Name / Club]:[Points]],5,FALSE))</f>
        <v>0</v>
      </c>
      <c r="I374" s="1">
        <f>IF(ISNA(VLOOKUP(tblPointScore[[#This Row],[Name / Club]],tblIll_Div2[[Name / Club]:[Points]],5,FALSE)),0,VLOOKUP(tblPointScore[[#This Row],[Name / Club]],tblIll_Div2[[Name / Club]:[Points]],5,FALSE))</f>
        <v>0</v>
      </c>
      <c r="J374" s="1">
        <f>IF(ISNA(VLOOKUP(tblPointScore[[#This Row],[Name / Club]],tblIll_Div1[Name / Club],1,FALSE)),IF(ISNA(VLOOKUP(tblPointScore[[#This Row],[Name / Club]],tblIll_Div2[Name / Club],1,FALSE)),0,3),3)</f>
        <v>0</v>
      </c>
      <c r="K374" s="1">
        <f>IF(ISNA(VLOOKUP(tblPointScore[[#This Row],[Name / Club]],tblMac_Div1A[[Name / Club]:[Points]],5,FALSE)),0,VLOOKUP(tblPointScore[[#This Row],[Name / Club]],tblMac_Div1A[[Name / Club]:[Points]],5,FALSE))</f>
        <v>0</v>
      </c>
      <c r="L374" s="1">
        <f>IF(ISNA(VLOOKUP(tblPointScore[[#This Row],[Name / Club]],tblMac_Div1B[[Name / Club]:[Points]],5,FALSE)),0,VLOOKUP(tblPointScore[[#This Row],[Name / Club]],tblMac_Div1B[[Name / Club]:[Points]],5,FALSE))</f>
        <v>0</v>
      </c>
      <c r="M374" s="1">
        <f>IF(ISNA(VLOOKUP(tblPointScore[[#This Row],[Name / Club]],tblMac_Div2A[[Name / Club]:[Points]],5,FALSE)),0,VLOOKUP(tblPointScore[[#This Row],[Name / Club]],tblMac_Div2A[[Name / Club]:[Points]],5,FALSE))</f>
        <v>0</v>
      </c>
      <c r="N374" s="1">
        <f>IF(ISNA(VLOOKUP(tblPointScore[[#This Row],[Name / Club]],tblMac_Div2B[[Name / Club]:[Points]],5,FALSE)),0,VLOOKUP(tblPointScore[[#This Row],[Name / Club]],tblMac_Div2B[[Name / Club]:[Points]],5,FALSE))</f>
        <v>0</v>
      </c>
      <c r="O37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74" s="1">
        <f>IF(ISNA(VLOOKUP(tblPointScore[[#This Row],[Name / Club]],tblNow_Div1A[[Name / Club]:[Points]],5,FALSE)),0,VLOOKUP(tblPointScore[[#This Row],[Name / Club]],tblNow_Div1A[[Name / Club]:[Points]],5,FALSE))</f>
        <v>0</v>
      </c>
      <c r="Q374" s="1">
        <f>IF(ISNA(VLOOKUP(tblPointScore[[#This Row],[Name / Club]],tblNow_Div1B[[Name / Club]:[Points]],5,FALSE)),0,VLOOKUP(tblPointScore[[#This Row],[Name / Club]],tblNow_Div1B[[Name / Club]:[Points]],5,FALSE))</f>
        <v>0</v>
      </c>
      <c r="R374" s="1">
        <f>IF(ISNA(VLOOKUP(tblPointScore[[#This Row],[Name / Club]],tblNow_Div2A[[Name / Club]:[Points]],5,FALSE)),0,VLOOKUP(tblPointScore[[#This Row],[Name / Club]],tblNow_Div2A[[Name / Club]:[Points]],5,FALSE))</f>
        <v>0</v>
      </c>
      <c r="S374" s="1">
        <f>IF(ISNA(VLOOKUP(tblPointScore[[#This Row],[Name / Club]],tblNow_Div2B[[Name / Club]:[Points]],5,FALSE)),0,VLOOKUP(tblPointScore[[#This Row],[Name / Club]],tblNow_Div2B[[Name / Club]:[Points]],5,FALSE))</f>
        <v>0</v>
      </c>
      <c r="T37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74" s="1">
        <f>IF(ISNA(VLOOKUP(tblPointScore[[#This Row],[Name / Club]],tblSthn_Div1[[Name / Club]:[Points]],5,FALSE)),0,VLOOKUP(tblPointScore[[#This Row],[Name / Club]],tblSthn_Div1[[Name / Club]:[Points]],5,FALSE))</f>
        <v>0</v>
      </c>
      <c r="V374" s="1">
        <f>IF(ISNA(VLOOKUP(tblPointScore[[#This Row],[Name / Club]],tblSthn_Div2[[Name / Club]:[Points]],5,FALSE)),0,VLOOKUP(tblPointScore[[#This Row],[Name / Club]],tblSthn_Div2[[Name / Club]:[Points]],5,FALSE))</f>
        <v>0</v>
      </c>
      <c r="W374" s="1">
        <f>IF(ISNA(VLOOKUP(tblPointScore[[#This Row],[Name / Club]],tblSthn_Div1[Name / Club],1,FALSE)),IF(ISNA(VLOOKUP(tblPointScore[[#This Row],[Name / Club]],tblSthn_Div2[Name / Club],1,FALSE)),0,3),3)</f>
        <v>0</v>
      </c>
      <c r="X374" s="1">
        <f>SUM(tblPointScore[[#This Row],[Glbn Div 1]:[Sth H Pts]])</f>
        <v>0</v>
      </c>
      <c r="Y37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7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74" s="38" t="str">
        <f>IF(AND(tblPointScore[[#This Row],[Div 1 Pts]]&gt;0,tblPointScore[[#This Row],[Div 2 Pts]]&gt;0),"Y","N")</f>
        <v>N</v>
      </c>
      <c r="AB374" s="35" t="str">
        <f>IF(AND(tblPointScore[[#This Row],[Mac Div 1 A]]&gt;0,tblPointScore[[#This Row],[Mac Div 1 B]]&gt;0),"Y","N")</f>
        <v>N</v>
      </c>
      <c r="AC374" s="35" t="str">
        <f>IF(AND(tblPointScore[[#This Row],[Mac Div 2 A]]&gt;0,tblPointScore[[#This Row],[Mac Div 2 B]]&gt;0),"Y","N")</f>
        <v>N</v>
      </c>
      <c r="AD374" s="35" t="str">
        <f>IF(AND(tblPointScore[[#This Row],[Now Div 1 A]]&gt;0,tblPointScore[[#This Row],[Now Div 1 B]]&gt;0),"Y","N")</f>
        <v>N</v>
      </c>
      <c r="AE374" s="35" t="str">
        <f>IF(AND(tblPointScore[[#This Row],[Now Div 2 A]]&gt;0,tblPointScore[[#This Row],[Now Div 2 B]]&gt;0),"Y","N")</f>
        <v>N</v>
      </c>
      <c r="AF37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75" spans="1:32" hidden="1">
      <c r="A375" s="1">
        <f ca="1">CELL("row", A374)-1</f>
        <v>373</v>
      </c>
      <c r="B375" s="7" t="s">
        <v>475</v>
      </c>
      <c r="C375" s="7" t="s">
        <v>681</v>
      </c>
      <c r="D375" s="4" t="str">
        <f>CONCATENATE(tblPointScore[[#This Row],[Name]]," - ",tblPointScore[[#This Row],[Club]])</f>
        <v>Kain Jason - GCC</v>
      </c>
      <c r="E375" s="1">
        <f>IF(ISNA(VLOOKUP(tblPointScore[[#This Row],[Name / Club]],tblGlbn_Div1[[Name / Club]:[Points]],5,FALSE)),0,VLOOKUP(tblPointScore[[#This Row],[Name / Club]],tblGlbn_Div1[[Name / Club]:[Points]],5,FALSE))</f>
        <v>0</v>
      </c>
      <c r="F375" s="9">
        <f>IF(ISNA(VLOOKUP(tblPointScore[[#This Row],[Name / Club]],tblGlbn_Div2[[Name / Club]:[Points]],5,FALSE)),0,VLOOKUP(tblPointScore[[#This Row],[Name / Club]],tblGlbn_Div2[[Name / Club]:[Points]],5,FALSE))</f>
        <v>0</v>
      </c>
      <c r="G375" s="9">
        <f>IF(ISNA(VLOOKUP(tblPointScore[[#This Row],[Name / Club]],tblGlbn_Div1[Name / Club],1,FALSE)),IF(ISNA(VLOOKUP(tblPointScore[[#This Row],[Name / Club]],tblGlbn_Div2[Name / Club],1,FALSE)),0,3),3)</f>
        <v>0</v>
      </c>
      <c r="H375" s="1">
        <f>IF(ISNA(VLOOKUP(tblPointScore[[#This Row],[Name / Club]],tblIll_Div1[[Name / Club]:[Points]],5,FALSE)),0,VLOOKUP(tblPointScore[[#This Row],[Name / Club]],tblIll_Div1[[Name / Club]:[Points]],5,FALSE))</f>
        <v>0</v>
      </c>
      <c r="I375" s="1">
        <f>IF(ISNA(VLOOKUP(tblPointScore[[#This Row],[Name / Club]],tblIll_Div2[[Name / Club]:[Points]],5,FALSE)),0,VLOOKUP(tblPointScore[[#This Row],[Name / Club]],tblIll_Div2[[Name / Club]:[Points]],5,FALSE))</f>
        <v>0</v>
      </c>
      <c r="J375" s="1">
        <f>IF(ISNA(VLOOKUP(tblPointScore[[#This Row],[Name / Club]],tblIll_Div1[Name / Club],1,FALSE)),IF(ISNA(VLOOKUP(tblPointScore[[#This Row],[Name / Club]],tblIll_Div2[Name / Club],1,FALSE)),0,3),3)</f>
        <v>0</v>
      </c>
      <c r="K375" s="1">
        <f>IF(ISNA(VLOOKUP(tblPointScore[[#This Row],[Name / Club]],tblMac_Div1A[[Name / Club]:[Points]],5,FALSE)),0,VLOOKUP(tblPointScore[[#This Row],[Name / Club]],tblMac_Div1A[[Name / Club]:[Points]],5,FALSE))</f>
        <v>0</v>
      </c>
      <c r="L375" s="1">
        <f>IF(ISNA(VLOOKUP(tblPointScore[[#This Row],[Name / Club]],tblMac_Div1B[[Name / Club]:[Points]],5,FALSE)),0,VLOOKUP(tblPointScore[[#This Row],[Name / Club]],tblMac_Div1B[[Name / Club]:[Points]],5,FALSE))</f>
        <v>0</v>
      </c>
      <c r="M375" s="1">
        <f>IF(ISNA(VLOOKUP(tblPointScore[[#This Row],[Name / Club]],tblMac_Div2A[[Name / Club]:[Points]],5,FALSE)),0,VLOOKUP(tblPointScore[[#This Row],[Name / Club]],tblMac_Div2A[[Name / Club]:[Points]],5,FALSE))</f>
        <v>0</v>
      </c>
      <c r="N375" s="1">
        <f>IF(ISNA(VLOOKUP(tblPointScore[[#This Row],[Name / Club]],tblMac_Div2B[[Name / Club]:[Points]],5,FALSE)),0,VLOOKUP(tblPointScore[[#This Row],[Name / Club]],tblMac_Div2B[[Name / Club]:[Points]],5,FALSE))</f>
        <v>0</v>
      </c>
      <c r="O37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75" s="1">
        <f>IF(ISNA(VLOOKUP(tblPointScore[[#This Row],[Name / Club]],tblNow_Div1A[[Name / Club]:[Points]],5,FALSE)),0,VLOOKUP(tblPointScore[[#This Row],[Name / Club]],tblNow_Div1A[[Name / Club]:[Points]],5,FALSE))</f>
        <v>0</v>
      </c>
      <c r="Q375" s="1">
        <f>IF(ISNA(VLOOKUP(tblPointScore[[#This Row],[Name / Club]],tblNow_Div1B[[Name / Club]:[Points]],5,FALSE)),0,VLOOKUP(tblPointScore[[#This Row],[Name / Club]],tblNow_Div1B[[Name / Club]:[Points]],5,FALSE))</f>
        <v>0</v>
      </c>
      <c r="R375" s="1">
        <f>IF(ISNA(VLOOKUP(tblPointScore[[#This Row],[Name / Club]],tblNow_Div2A[[Name / Club]:[Points]],5,FALSE)),0,VLOOKUP(tblPointScore[[#This Row],[Name / Club]],tblNow_Div2A[[Name / Club]:[Points]],5,FALSE))</f>
        <v>0</v>
      </c>
      <c r="S375" s="1">
        <f>IF(ISNA(VLOOKUP(tblPointScore[[#This Row],[Name / Club]],tblNow_Div2B[[Name / Club]:[Points]],5,FALSE)),0,VLOOKUP(tblPointScore[[#This Row],[Name / Club]],tblNow_Div2B[[Name / Club]:[Points]],5,FALSE))</f>
        <v>0</v>
      </c>
      <c r="T37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75" s="1">
        <f>IF(ISNA(VLOOKUP(tblPointScore[[#This Row],[Name / Club]],tblSthn_Div1[[Name / Club]:[Points]],5,FALSE)),0,VLOOKUP(tblPointScore[[#This Row],[Name / Club]],tblSthn_Div1[[Name / Club]:[Points]],5,FALSE))</f>
        <v>0</v>
      </c>
      <c r="V375" s="1">
        <f>IF(ISNA(VLOOKUP(tblPointScore[[#This Row],[Name / Club]],tblSthn_Div2[[Name / Club]:[Points]],5,FALSE)),0,VLOOKUP(tblPointScore[[#This Row],[Name / Club]],tblSthn_Div2[[Name / Club]:[Points]],5,FALSE))</f>
        <v>0</v>
      </c>
      <c r="W375" s="1">
        <f>IF(ISNA(VLOOKUP(tblPointScore[[#This Row],[Name / Club]],tblSthn_Div1[Name / Club],1,FALSE)),IF(ISNA(VLOOKUP(tblPointScore[[#This Row],[Name / Club]],tblSthn_Div2[Name / Club],1,FALSE)),0,3),3)</f>
        <v>0</v>
      </c>
      <c r="X375" s="9">
        <f>SUM(tblPointScore[[#This Row],[Glbn Div 1]:[Sth H Pts]])</f>
        <v>0</v>
      </c>
      <c r="Y37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7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75" s="38" t="str">
        <f>IF(AND(tblPointScore[[#This Row],[Div 1 Pts]]&gt;0,tblPointScore[[#This Row],[Div 2 Pts]]&gt;0),"Y","N")</f>
        <v>N</v>
      </c>
      <c r="AB375" s="35" t="str">
        <f>IF(AND(tblPointScore[[#This Row],[Mac Div 1 A]]&gt;0,tblPointScore[[#This Row],[Mac Div 1 B]]&gt;0),"Y","N")</f>
        <v>N</v>
      </c>
      <c r="AC375" s="35" t="str">
        <f>IF(AND(tblPointScore[[#This Row],[Mac Div 2 A]]&gt;0,tblPointScore[[#This Row],[Mac Div 2 B]]&gt;0),"Y","N")</f>
        <v>N</v>
      </c>
      <c r="AD375" s="35" t="str">
        <f>IF(AND(tblPointScore[[#This Row],[Now Div 1 A]]&gt;0,tblPointScore[[#This Row],[Now Div 1 B]]&gt;0),"Y","N")</f>
        <v>N</v>
      </c>
      <c r="AE375" s="35" t="str">
        <f>IF(AND(tblPointScore[[#This Row],[Now Div 2 A]]&gt;0,tblPointScore[[#This Row],[Now Div 2 B]]&gt;0),"Y","N")</f>
        <v>N</v>
      </c>
      <c r="AF37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76" spans="1:32" hidden="1">
      <c r="A376" s="1">
        <f ca="1">CELL("row", A375)-1</f>
        <v>374</v>
      </c>
      <c r="B376" s="7" t="s">
        <v>476</v>
      </c>
      <c r="C376" s="7" t="s">
        <v>681</v>
      </c>
      <c r="D376" s="4" t="str">
        <f>CONCATENATE(tblPointScore[[#This Row],[Name]]," - ",tblPointScore[[#This Row],[Club]])</f>
        <v>Kain Jason  - GCC</v>
      </c>
      <c r="E376" s="1">
        <f>IF(ISNA(VLOOKUP(tblPointScore[[#This Row],[Name / Club]],tblGlbn_Div1[[Name / Club]:[Points]],5,FALSE)),0,VLOOKUP(tblPointScore[[#This Row],[Name / Club]],tblGlbn_Div1[[Name / Club]:[Points]],5,FALSE))</f>
        <v>0</v>
      </c>
      <c r="F376" s="9">
        <f>IF(ISNA(VLOOKUP(tblPointScore[[#This Row],[Name / Club]],tblGlbn_Div2[[Name / Club]:[Points]],5,FALSE)),0,VLOOKUP(tblPointScore[[#This Row],[Name / Club]],tblGlbn_Div2[[Name / Club]:[Points]],5,FALSE))</f>
        <v>0</v>
      </c>
      <c r="G376" s="9">
        <f>IF(ISNA(VLOOKUP(tblPointScore[[#This Row],[Name / Club]],tblGlbn_Div1[Name / Club],1,FALSE)),IF(ISNA(VLOOKUP(tblPointScore[[#This Row],[Name / Club]],tblGlbn_Div2[Name / Club],1,FALSE)),0,3),3)</f>
        <v>0</v>
      </c>
      <c r="H376" s="1">
        <f>IF(ISNA(VLOOKUP(tblPointScore[[#This Row],[Name / Club]],tblIll_Div1[[Name / Club]:[Points]],5,FALSE)),0,VLOOKUP(tblPointScore[[#This Row],[Name / Club]],tblIll_Div1[[Name / Club]:[Points]],5,FALSE))</f>
        <v>0</v>
      </c>
      <c r="I376" s="1">
        <f>IF(ISNA(VLOOKUP(tblPointScore[[#This Row],[Name / Club]],tblIll_Div2[[Name / Club]:[Points]],5,FALSE)),0,VLOOKUP(tblPointScore[[#This Row],[Name / Club]],tblIll_Div2[[Name / Club]:[Points]],5,FALSE))</f>
        <v>0</v>
      </c>
      <c r="J376" s="1">
        <f>IF(ISNA(VLOOKUP(tblPointScore[[#This Row],[Name / Club]],tblIll_Div1[Name / Club],1,FALSE)),IF(ISNA(VLOOKUP(tblPointScore[[#This Row],[Name / Club]],tblIll_Div2[Name / Club],1,FALSE)),0,3),3)</f>
        <v>0</v>
      </c>
      <c r="K376" s="1">
        <f>IF(ISNA(VLOOKUP(tblPointScore[[#This Row],[Name / Club]],tblMac_Div1A[[Name / Club]:[Points]],5,FALSE)),0,VLOOKUP(tblPointScore[[#This Row],[Name / Club]],tblMac_Div1A[[Name / Club]:[Points]],5,FALSE))</f>
        <v>0</v>
      </c>
      <c r="L376" s="1">
        <f>IF(ISNA(VLOOKUP(tblPointScore[[#This Row],[Name / Club]],tblMac_Div1B[[Name / Club]:[Points]],5,FALSE)),0,VLOOKUP(tblPointScore[[#This Row],[Name / Club]],tblMac_Div1B[[Name / Club]:[Points]],5,FALSE))</f>
        <v>0</v>
      </c>
      <c r="M376" s="1">
        <f>IF(ISNA(VLOOKUP(tblPointScore[[#This Row],[Name / Club]],tblMac_Div2A[[Name / Club]:[Points]],5,FALSE)),0,VLOOKUP(tblPointScore[[#This Row],[Name / Club]],tblMac_Div2A[[Name / Club]:[Points]],5,FALSE))</f>
        <v>0</v>
      </c>
      <c r="N376" s="1">
        <f>IF(ISNA(VLOOKUP(tblPointScore[[#This Row],[Name / Club]],tblMac_Div2B[[Name / Club]:[Points]],5,FALSE)),0,VLOOKUP(tblPointScore[[#This Row],[Name / Club]],tblMac_Div2B[[Name / Club]:[Points]],5,FALSE))</f>
        <v>0</v>
      </c>
      <c r="O37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76" s="1">
        <f>IF(ISNA(VLOOKUP(tblPointScore[[#This Row],[Name / Club]],tblNow_Div1A[[Name / Club]:[Points]],5,FALSE)),0,VLOOKUP(tblPointScore[[#This Row],[Name / Club]],tblNow_Div1A[[Name / Club]:[Points]],5,FALSE))</f>
        <v>0</v>
      </c>
      <c r="Q376" s="1">
        <f>IF(ISNA(VLOOKUP(tblPointScore[[#This Row],[Name / Club]],tblNow_Div1B[[Name / Club]:[Points]],5,FALSE)),0,VLOOKUP(tblPointScore[[#This Row],[Name / Club]],tblNow_Div1B[[Name / Club]:[Points]],5,FALSE))</f>
        <v>0</v>
      </c>
      <c r="R376" s="1">
        <f>IF(ISNA(VLOOKUP(tblPointScore[[#This Row],[Name / Club]],tblNow_Div2A[[Name / Club]:[Points]],5,FALSE)),0,VLOOKUP(tblPointScore[[#This Row],[Name / Club]],tblNow_Div2A[[Name / Club]:[Points]],5,FALSE))</f>
        <v>0</v>
      </c>
      <c r="S376" s="1">
        <f>IF(ISNA(VLOOKUP(tblPointScore[[#This Row],[Name / Club]],tblNow_Div2B[[Name / Club]:[Points]],5,FALSE)),0,VLOOKUP(tblPointScore[[#This Row],[Name / Club]],tblNow_Div2B[[Name / Club]:[Points]],5,FALSE))</f>
        <v>0</v>
      </c>
      <c r="T37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76" s="1">
        <f>IF(ISNA(VLOOKUP(tblPointScore[[#This Row],[Name / Club]],tblSthn_Div1[[Name / Club]:[Points]],5,FALSE)),0,VLOOKUP(tblPointScore[[#This Row],[Name / Club]],tblSthn_Div1[[Name / Club]:[Points]],5,FALSE))</f>
        <v>0</v>
      </c>
      <c r="V376" s="1">
        <f>IF(ISNA(VLOOKUP(tblPointScore[[#This Row],[Name / Club]],tblSthn_Div2[[Name / Club]:[Points]],5,FALSE)),0,VLOOKUP(tblPointScore[[#This Row],[Name / Club]],tblSthn_Div2[[Name / Club]:[Points]],5,FALSE))</f>
        <v>0</v>
      </c>
      <c r="W376" s="1">
        <f>IF(ISNA(VLOOKUP(tblPointScore[[#This Row],[Name / Club]],tblSthn_Div1[Name / Club],1,FALSE)),IF(ISNA(VLOOKUP(tblPointScore[[#This Row],[Name / Club]],tblSthn_Div2[Name / Club],1,FALSE)),0,3),3)</f>
        <v>0</v>
      </c>
      <c r="X376" s="9">
        <f>SUM(tblPointScore[[#This Row],[Glbn Div 1]:[Sth H Pts]])</f>
        <v>0</v>
      </c>
      <c r="Y37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7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76" s="38" t="str">
        <f>IF(AND(tblPointScore[[#This Row],[Div 1 Pts]]&gt;0,tblPointScore[[#This Row],[Div 2 Pts]]&gt;0),"Y","N")</f>
        <v>N</v>
      </c>
      <c r="AB376" s="35" t="str">
        <f>IF(AND(tblPointScore[[#This Row],[Mac Div 1 A]]&gt;0,tblPointScore[[#This Row],[Mac Div 1 B]]&gt;0),"Y","N")</f>
        <v>N</v>
      </c>
      <c r="AC376" s="35" t="str">
        <f>IF(AND(tblPointScore[[#This Row],[Mac Div 2 A]]&gt;0,tblPointScore[[#This Row],[Mac Div 2 B]]&gt;0),"Y","N")</f>
        <v>N</v>
      </c>
      <c r="AD376" s="35" t="str">
        <f>IF(AND(tblPointScore[[#This Row],[Now Div 1 A]]&gt;0,tblPointScore[[#This Row],[Now Div 1 B]]&gt;0),"Y","N")</f>
        <v>N</v>
      </c>
      <c r="AE376" s="35" t="str">
        <f>IF(AND(tblPointScore[[#This Row],[Now Div 2 A]]&gt;0,tblPointScore[[#This Row],[Now Div 2 B]]&gt;0),"Y","N")</f>
        <v>N</v>
      </c>
      <c r="AF37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77" spans="1:32" hidden="1">
      <c r="A377" s="20">
        <f ca="1">CELL("row", A376)-1</f>
        <v>375</v>
      </c>
      <c r="B377" s="43" t="s">
        <v>671</v>
      </c>
      <c r="C377" s="43" t="s">
        <v>685</v>
      </c>
      <c r="D377" s="22" t="str">
        <f>CONCATENATE(tblPointScore[[#This Row],[Name]]," - ",tblPointScore[[#This Row],[Club]])</f>
        <v>Kampers Aiden - ICC</v>
      </c>
      <c r="E377" s="23">
        <f>IF(ISNA(VLOOKUP(tblPointScore[[#This Row],[Name / Club]],tblGlbn_Div1[[Name / Club]:[Points]],5,FALSE)),0,VLOOKUP(tblPointScore[[#This Row],[Name / Club]],tblGlbn_Div1[[Name / Club]:[Points]],5,FALSE))</f>
        <v>0</v>
      </c>
      <c r="F377" s="23">
        <f>IF(ISNA(VLOOKUP(tblPointScore[[#This Row],[Name / Club]],tblGlbn_Div2[[Name / Club]:[Points]],5,FALSE)),0,VLOOKUP(tblPointScore[[#This Row],[Name / Club]],tblGlbn_Div2[[Name / Club]:[Points]],5,FALSE))</f>
        <v>0</v>
      </c>
      <c r="G377" s="23">
        <f>IF(ISNA(VLOOKUP(tblPointScore[[#This Row],[Name / Club]],tblGlbn_Div1[Name / Club],1,FALSE)),IF(ISNA(VLOOKUP(tblPointScore[[#This Row],[Name / Club]],tblGlbn_Div2[Name / Club],1,FALSE)),0,3),3)</f>
        <v>0</v>
      </c>
      <c r="H377" s="23">
        <f>IF(ISNA(VLOOKUP(tblPointScore[[#This Row],[Name / Club]],tblIll_Div1[[Name / Club]:[Points]],5,FALSE)),0,VLOOKUP(tblPointScore[[#This Row],[Name / Club]],tblIll_Div1[[Name / Club]:[Points]],5,FALSE))</f>
        <v>0</v>
      </c>
      <c r="I377" s="23">
        <f>IF(ISNA(VLOOKUP(tblPointScore[[#This Row],[Name / Club]],tblIll_Div2[[Name / Club]:[Points]],5,FALSE)),0,VLOOKUP(tblPointScore[[#This Row],[Name / Club]],tblIll_Div2[[Name / Club]:[Points]],5,FALSE))</f>
        <v>0</v>
      </c>
      <c r="J377" s="23">
        <f>IF(ISNA(VLOOKUP(tblPointScore[[#This Row],[Name / Club]],tblIll_Div1[Name / Club],1,FALSE)),IF(ISNA(VLOOKUP(tblPointScore[[#This Row],[Name / Club]],tblIll_Div2[Name / Club],1,FALSE)),0,3),3)</f>
        <v>0</v>
      </c>
      <c r="K377" s="23">
        <f>IF(ISNA(VLOOKUP(tblPointScore[[#This Row],[Name / Club]],tblMac_Div1A[[Name / Club]:[Points]],5,FALSE)),0,VLOOKUP(tblPointScore[[#This Row],[Name / Club]],tblMac_Div1A[[Name / Club]:[Points]],5,FALSE))</f>
        <v>0</v>
      </c>
      <c r="L377" s="23">
        <f>IF(ISNA(VLOOKUP(tblPointScore[[#This Row],[Name / Club]],tblMac_Div1B[[Name / Club]:[Points]],5,FALSE)),0,VLOOKUP(tblPointScore[[#This Row],[Name / Club]],tblMac_Div1B[[Name / Club]:[Points]],5,FALSE))</f>
        <v>0</v>
      </c>
      <c r="M377" s="23">
        <f>IF(ISNA(VLOOKUP(tblPointScore[[#This Row],[Name / Club]],tblMac_Div2A[[Name / Club]:[Points]],5,FALSE)),0,VLOOKUP(tblPointScore[[#This Row],[Name / Club]],tblMac_Div2A[[Name / Club]:[Points]],5,FALSE))</f>
        <v>0</v>
      </c>
      <c r="N377" s="23">
        <f>IF(ISNA(VLOOKUP(tblPointScore[[#This Row],[Name / Club]],tblMac_Div2B[[Name / Club]:[Points]],5,FALSE)),0,VLOOKUP(tblPointScore[[#This Row],[Name / Club]],tblMac_Div2B[[Name / Club]:[Points]],5,FALSE))</f>
        <v>0</v>
      </c>
      <c r="O377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77" s="23">
        <f>IF(ISNA(VLOOKUP(tblPointScore[[#This Row],[Name / Club]],tblNow_Div1A[[Name / Club]:[Points]],5,FALSE)),0,VLOOKUP(tblPointScore[[#This Row],[Name / Club]],tblNow_Div1A[[Name / Club]:[Points]],5,FALSE))</f>
        <v>0</v>
      </c>
      <c r="Q377" s="23">
        <f>IF(ISNA(VLOOKUP(tblPointScore[[#This Row],[Name / Club]],tblNow_Div1B[[Name / Club]:[Points]],5,FALSE)),0,VLOOKUP(tblPointScore[[#This Row],[Name / Club]],tblNow_Div1B[[Name / Club]:[Points]],5,FALSE))</f>
        <v>0</v>
      </c>
      <c r="R377" s="23">
        <f>IF(ISNA(VLOOKUP(tblPointScore[[#This Row],[Name / Club]],tblNow_Div2A[[Name / Club]:[Points]],5,FALSE)),0,VLOOKUP(tblPointScore[[#This Row],[Name / Club]],tblNow_Div2A[[Name / Club]:[Points]],5,FALSE))</f>
        <v>0</v>
      </c>
      <c r="S377" s="23">
        <f>IF(ISNA(VLOOKUP(tblPointScore[[#This Row],[Name / Club]],tblNow_Div2B[[Name / Club]:[Points]],5,FALSE)),0,VLOOKUP(tblPointScore[[#This Row],[Name / Club]],tblNow_Div2B[[Name / Club]:[Points]],5,FALSE))</f>
        <v>0</v>
      </c>
      <c r="T377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77" s="23">
        <f>IF(ISNA(VLOOKUP(tblPointScore[[#This Row],[Name / Club]],tblSthn_Div1[[Name / Club]:[Points]],5,FALSE)),0,VLOOKUP(tblPointScore[[#This Row],[Name / Club]],tblSthn_Div1[[Name / Club]:[Points]],5,FALSE))</f>
        <v>0</v>
      </c>
      <c r="V377" s="23">
        <f>IF(ISNA(VLOOKUP(tblPointScore[[#This Row],[Name / Club]],tblSthn_Div2[[Name / Club]:[Points]],5,FALSE)),0,VLOOKUP(tblPointScore[[#This Row],[Name / Club]],tblSthn_Div2[[Name / Club]:[Points]],5,FALSE))</f>
        <v>0</v>
      </c>
      <c r="W377" s="23">
        <f>IF(ISNA(VLOOKUP(tblPointScore[[#This Row],[Name / Club]],tblSthn_Div1[Name / Club],1,FALSE)),IF(ISNA(VLOOKUP(tblPointScore[[#This Row],[Name / Club]],tblSthn_Div2[Name / Club],1,FALSE)),0,3),3)</f>
        <v>0</v>
      </c>
      <c r="X377" s="23">
        <f>SUM(tblPointScore[[#This Row],[Glbn Div 1]:[Sth H Pts]])</f>
        <v>0</v>
      </c>
      <c r="Y377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77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77" s="44" t="str">
        <f>IF(AND(tblPointScore[[#This Row],[Div 1 Pts]]&gt;0,tblPointScore[[#This Row],[Div 2 Pts]]&gt;0),"Y","N")</f>
        <v>N</v>
      </c>
      <c r="AB377" s="45" t="str">
        <f>IF(AND(tblPointScore[[#This Row],[Mac Div 1 A]]&gt;0,tblPointScore[[#This Row],[Mac Div 1 B]]&gt;0),"Y","N")</f>
        <v>N</v>
      </c>
      <c r="AC377" s="45" t="str">
        <f>IF(AND(tblPointScore[[#This Row],[Mac Div 2 A]]&gt;0,tblPointScore[[#This Row],[Mac Div 2 B]]&gt;0),"Y","N")</f>
        <v>N</v>
      </c>
      <c r="AD377" s="45" t="str">
        <f>IF(AND(tblPointScore[[#This Row],[Now Div 1 A]]&gt;0,tblPointScore[[#This Row],[Now Div 1 B]]&gt;0),"Y","N")</f>
        <v>N</v>
      </c>
      <c r="AE377" s="45" t="str">
        <f>IF(AND(tblPointScore[[#This Row],[Now Div 2 A]]&gt;0,tblPointScore[[#This Row],[Now Div 2 B]]&gt;0),"Y","N")</f>
        <v>N</v>
      </c>
      <c r="AF377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78" spans="1:32" hidden="1">
      <c r="A378" s="1">
        <f ca="1">CELL("row", A377)-1</f>
        <v>376</v>
      </c>
      <c r="B378" s="7" t="s">
        <v>214</v>
      </c>
      <c r="C378" s="7" t="s">
        <v>685</v>
      </c>
      <c r="D378" s="4" t="str">
        <f>CONCATENATE(tblPointScore[[#This Row],[Name]]," - ",tblPointScore[[#This Row],[Club]])</f>
        <v>Karakousis Tony - ICC</v>
      </c>
      <c r="E378" s="1">
        <f>IF(ISNA(VLOOKUP(tblPointScore[[#This Row],[Name / Club]],tblGlbn_Div1[[Name / Club]:[Points]],5,FALSE)),0,VLOOKUP(tblPointScore[[#This Row],[Name / Club]],tblGlbn_Div1[[Name / Club]:[Points]],5,FALSE))</f>
        <v>0</v>
      </c>
      <c r="F378" s="1">
        <f>IF(ISNA(VLOOKUP(tblPointScore[[#This Row],[Name / Club]],tblGlbn_Div2[[Name / Club]:[Points]],5,FALSE)),0,VLOOKUP(tblPointScore[[#This Row],[Name / Club]],tblGlbn_Div2[[Name / Club]:[Points]],5,FALSE))</f>
        <v>0</v>
      </c>
      <c r="G378" s="1">
        <f>IF(ISNA(VLOOKUP(tblPointScore[[#This Row],[Name / Club]],tblGlbn_Div1[Name / Club],1,FALSE)),IF(ISNA(VLOOKUP(tblPointScore[[#This Row],[Name / Club]],tblGlbn_Div2[Name / Club],1,FALSE)),0,3),3)</f>
        <v>0</v>
      </c>
      <c r="H378" s="1">
        <f>IF(ISNA(VLOOKUP(tblPointScore[[#This Row],[Name / Club]],tblIll_Div1[[Name / Club]:[Points]],5,FALSE)),0,VLOOKUP(tblPointScore[[#This Row],[Name / Club]],tblIll_Div1[[Name / Club]:[Points]],5,FALSE))</f>
        <v>0</v>
      </c>
      <c r="I378" s="1">
        <f>IF(ISNA(VLOOKUP(tblPointScore[[#This Row],[Name / Club]],tblIll_Div2[[Name / Club]:[Points]],5,FALSE)),0,VLOOKUP(tblPointScore[[#This Row],[Name / Club]],tblIll_Div2[[Name / Club]:[Points]],5,FALSE))</f>
        <v>0</v>
      </c>
      <c r="J378" s="1">
        <f>IF(ISNA(VLOOKUP(tblPointScore[[#This Row],[Name / Club]],tblIll_Div1[Name / Club],1,FALSE)),IF(ISNA(VLOOKUP(tblPointScore[[#This Row],[Name / Club]],tblIll_Div2[Name / Club],1,FALSE)),0,3),3)</f>
        <v>0</v>
      </c>
      <c r="K378" s="1">
        <f>IF(ISNA(VLOOKUP(tblPointScore[[#This Row],[Name / Club]],tblMac_Div1A[[Name / Club]:[Points]],5,FALSE)),0,VLOOKUP(tblPointScore[[#This Row],[Name / Club]],tblMac_Div1A[[Name / Club]:[Points]],5,FALSE))</f>
        <v>0</v>
      </c>
      <c r="L378" s="1">
        <f>IF(ISNA(VLOOKUP(tblPointScore[[#This Row],[Name / Club]],tblMac_Div1B[[Name / Club]:[Points]],5,FALSE)),0,VLOOKUP(tblPointScore[[#This Row],[Name / Club]],tblMac_Div1B[[Name / Club]:[Points]],5,FALSE))</f>
        <v>0</v>
      </c>
      <c r="M378" s="1">
        <f>IF(ISNA(VLOOKUP(tblPointScore[[#This Row],[Name / Club]],tblMac_Div2A[[Name / Club]:[Points]],5,FALSE)),0,VLOOKUP(tblPointScore[[#This Row],[Name / Club]],tblMac_Div2A[[Name / Club]:[Points]],5,FALSE))</f>
        <v>0</v>
      </c>
      <c r="N378" s="1">
        <f>IF(ISNA(VLOOKUP(tblPointScore[[#This Row],[Name / Club]],tblMac_Div2B[[Name / Club]:[Points]],5,FALSE)),0,VLOOKUP(tblPointScore[[#This Row],[Name / Club]],tblMac_Div2B[[Name / Club]:[Points]],5,FALSE))</f>
        <v>0</v>
      </c>
      <c r="O37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78" s="1">
        <f>IF(ISNA(VLOOKUP(tblPointScore[[#This Row],[Name / Club]],tblNow_Div1A[[Name / Club]:[Points]],5,FALSE)),0,VLOOKUP(tblPointScore[[#This Row],[Name / Club]],tblNow_Div1A[[Name / Club]:[Points]],5,FALSE))</f>
        <v>0</v>
      </c>
      <c r="Q378" s="1">
        <f>IF(ISNA(VLOOKUP(tblPointScore[[#This Row],[Name / Club]],tblNow_Div1B[[Name / Club]:[Points]],5,FALSE)),0,VLOOKUP(tblPointScore[[#This Row],[Name / Club]],tblNow_Div1B[[Name / Club]:[Points]],5,FALSE))</f>
        <v>0</v>
      </c>
      <c r="R378" s="1">
        <f>IF(ISNA(VLOOKUP(tblPointScore[[#This Row],[Name / Club]],tblNow_Div2A[[Name / Club]:[Points]],5,FALSE)),0,VLOOKUP(tblPointScore[[#This Row],[Name / Club]],tblNow_Div2A[[Name / Club]:[Points]],5,FALSE))</f>
        <v>0</v>
      </c>
      <c r="S378" s="1">
        <f>IF(ISNA(VLOOKUP(tblPointScore[[#This Row],[Name / Club]],tblNow_Div2B[[Name / Club]:[Points]],5,FALSE)),0,VLOOKUP(tblPointScore[[#This Row],[Name / Club]],tblNow_Div2B[[Name / Club]:[Points]],5,FALSE))</f>
        <v>0</v>
      </c>
      <c r="T37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78" s="1">
        <f>IF(ISNA(VLOOKUP(tblPointScore[[#This Row],[Name / Club]],tblSthn_Div1[[Name / Club]:[Points]],5,FALSE)),0,VLOOKUP(tblPointScore[[#This Row],[Name / Club]],tblSthn_Div1[[Name / Club]:[Points]],5,FALSE))</f>
        <v>0</v>
      </c>
      <c r="V378" s="1">
        <f>IF(ISNA(VLOOKUP(tblPointScore[[#This Row],[Name / Club]],tblSthn_Div2[[Name / Club]:[Points]],5,FALSE)),0,VLOOKUP(tblPointScore[[#This Row],[Name / Club]],tblSthn_Div2[[Name / Club]:[Points]],5,FALSE))</f>
        <v>0</v>
      </c>
      <c r="W378" s="1">
        <f>IF(ISNA(VLOOKUP(tblPointScore[[#This Row],[Name / Club]],tblSthn_Div1[Name / Club],1,FALSE)),IF(ISNA(VLOOKUP(tblPointScore[[#This Row],[Name / Club]],tblSthn_Div2[Name / Club],1,FALSE)),0,3),3)</f>
        <v>0</v>
      </c>
      <c r="X378" s="1">
        <f>SUM(tblPointScore[[#This Row],[Glbn Div 1]:[Sth H Pts]])</f>
        <v>0</v>
      </c>
      <c r="Y37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7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78" s="38" t="str">
        <f>IF(AND(tblPointScore[[#This Row],[Div 1 Pts]]&gt;0,tblPointScore[[#This Row],[Div 2 Pts]]&gt;0),"Y","N")</f>
        <v>N</v>
      </c>
      <c r="AB378" s="35" t="str">
        <f>IF(AND(tblPointScore[[#This Row],[Mac Div 1 A]]&gt;0,tblPointScore[[#This Row],[Mac Div 1 B]]&gt;0),"Y","N")</f>
        <v>N</v>
      </c>
      <c r="AC378" s="35" t="str">
        <f>IF(AND(tblPointScore[[#This Row],[Mac Div 2 A]]&gt;0,tblPointScore[[#This Row],[Mac Div 2 B]]&gt;0),"Y","N")</f>
        <v>N</v>
      </c>
      <c r="AD378" s="35" t="str">
        <f>IF(AND(tblPointScore[[#This Row],[Now Div 1 A]]&gt;0,tblPointScore[[#This Row],[Now Div 1 B]]&gt;0),"Y","N")</f>
        <v>N</v>
      </c>
      <c r="AE378" s="35" t="str">
        <f>IF(AND(tblPointScore[[#This Row],[Now Div 2 A]]&gt;0,tblPointScore[[#This Row],[Now Div 2 B]]&gt;0),"Y","N")</f>
        <v>N</v>
      </c>
      <c r="AF37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79" spans="1:32" hidden="1">
      <c r="A379" s="1">
        <f ca="1">CELL("row", A378)-1</f>
        <v>377</v>
      </c>
      <c r="B379" s="7" t="s">
        <v>215</v>
      </c>
      <c r="C379" s="7" t="s">
        <v>683</v>
      </c>
      <c r="D379" s="4" t="str">
        <f>CONCATENATE(tblPointScore[[#This Row],[Name]]," - ",tblPointScore[[#This Row],[Club]])</f>
        <v>Keanne Aleese - SHCC</v>
      </c>
      <c r="E379" s="1">
        <f>IF(ISNA(VLOOKUP(tblPointScore[[#This Row],[Name / Club]],tblGlbn_Div1[[Name / Club]:[Points]],5,FALSE)),0,VLOOKUP(tblPointScore[[#This Row],[Name / Club]],tblGlbn_Div1[[Name / Club]:[Points]],5,FALSE))</f>
        <v>0</v>
      </c>
      <c r="F379" s="1">
        <f>IF(ISNA(VLOOKUP(tblPointScore[[#This Row],[Name / Club]],tblGlbn_Div2[[Name / Club]:[Points]],5,FALSE)),0,VLOOKUP(tblPointScore[[#This Row],[Name / Club]],tblGlbn_Div2[[Name / Club]:[Points]],5,FALSE))</f>
        <v>0</v>
      </c>
      <c r="G379" s="1">
        <f>IF(ISNA(VLOOKUP(tblPointScore[[#This Row],[Name / Club]],tblGlbn_Div1[Name / Club],1,FALSE)),IF(ISNA(VLOOKUP(tblPointScore[[#This Row],[Name / Club]],tblGlbn_Div2[Name / Club],1,FALSE)),0,3),3)</f>
        <v>0</v>
      </c>
      <c r="H379" s="1">
        <f>IF(ISNA(VLOOKUP(tblPointScore[[#This Row],[Name / Club]],tblIll_Div1[[Name / Club]:[Points]],5,FALSE)),0,VLOOKUP(tblPointScore[[#This Row],[Name / Club]],tblIll_Div1[[Name / Club]:[Points]],5,FALSE))</f>
        <v>0</v>
      </c>
      <c r="I379" s="1">
        <f>IF(ISNA(VLOOKUP(tblPointScore[[#This Row],[Name / Club]],tblIll_Div2[[Name / Club]:[Points]],5,FALSE)),0,VLOOKUP(tblPointScore[[#This Row],[Name / Club]],tblIll_Div2[[Name / Club]:[Points]],5,FALSE))</f>
        <v>0</v>
      </c>
      <c r="J379" s="1">
        <f>IF(ISNA(VLOOKUP(tblPointScore[[#This Row],[Name / Club]],tblIll_Div1[Name / Club],1,FALSE)),IF(ISNA(VLOOKUP(tblPointScore[[#This Row],[Name / Club]],tblIll_Div2[Name / Club],1,FALSE)),0,3),3)</f>
        <v>0</v>
      </c>
      <c r="K379" s="1">
        <f>IF(ISNA(VLOOKUP(tblPointScore[[#This Row],[Name / Club]],tblMac_Div1A[[Name / Club]:[Points]],5,FALSE)),0,VLOOKUP(tblPointScore[[#This Row],[Name / Club]],tblMac_Div1A[[Name / Club]:[Points]],5,FALSE))</f>
        <v>0</v>
      </c>
      <c r="L379" s="1">
        <f>IF(ISNA(VLOOKUP(tblPointScore[[#This Row],[Name / Club]],tblMac_Div1B[[Name / Club]:[Points]],5,FALSE)),0,VLOOKUP(tblPointScore[[#This Row],[Name / Club]],tblMac_Div1B[[Name / Club]:[Points]],5,FALSE))</f>
        <v>0</v>
      </c>
      <c r="M379" s="1">
        <f>IF(ISNA(VLOOKUP(tblPointScore[[#This Row],[Name / Club]],tblMac_Div2A[[Name / Club]:[Points]],5,FALSE)),0,VLOOKUP(tblPointScore[[#This Row],[Name / Club]],tblMac_Div2A[[Name / Club]:[Points]],5,FALSE))</f>
        <v>0</v>
      </c>
      <c r="N379" s="1">
        <f>IF(ISNA(VLOOKUP(tblPointScore[[#This Row],[Name / Club]],tblMac_Div2B[[Name / Club]:[Points]],5,FALSE)),0,VLOOKUP(tblPointScore[[#This Row],[Name / Club]],tblMac_Div2B[[Name / Club]:[Points]],5,FALSE))</f>
        <v>0</v>
      </c>
      <c r="O37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79" s="1">
        <f>IF(ISNA(VLOOKUP(tblPointScore[[#This Row],[Name / Club]],tblNow_Div1A[[Name / Club]:[Points]],5,FALSE)),0,VLOOKUP(tblPointScore[[#This Row],[Name / Club]],tblNow_Div1A[[Name / Club]:[Points]],5,FALSE))</f>
        <v>0</v>
      </c>
      <c r="Q379" s="1">
        <f>IF(ISNA(VLOOKUP(tblPointScore[[#This Row],[Name / Club]],tblNow_Div1B[[Name / Club]:[Points]],5,FALSE)),0,VLOOKUP(tblPointScore[[#This Row],[Name / Club]],tblNow_Div1B[[Name / Club]:[Points]],5,FALSE))</f>
        <v>0</v>
      </c>
      <c r="R379" s="1">
        <f>IF(ISNA(VLOOKUP(tblPointScore[[#This Row],[Name / Club]],tblNow_Div2A[[Name / Club]:[Points]],5,FALSE)),0,VLOOKUP(tblPointScore[[#This Row],[Name / Club]],tblNow_Div2A[[Name / Club]:[Points]],5,FALSE))</f>
        <v>0</v>
      </c>
      <c r="S379" s="1">
        <f>IF(ISNA(VLOOKUP(tblPointScore[[#This Row],[Name / Club]],tblNow_Div2B[[Name / Club]:[Points]],5,FALSE)),0,VLOOKUP(tblPointScore[[#This Row],[Name / Club]],tblNow_Div2B[[Name / Club]:[Points]],5,FALSE))</f>
        <v>0</v>
      </c>
      <c r="T37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79" s="1">
        <f>IF(ISNA(VLOOKUP(tblPointScore[[#This Row],[Name / Club]],tblSthn_Div1[[Name / Club]:[Points]],5,FALSE)),0,VLOOKUP(tblPointScore[[#This Row],[Name / Club]],tblSthn_Div1[[Name / Club]:[Points]],5,FALSE))</f>
        <v>0</v>
      </c>
      <c r="V379" s="1">
        <f>IF(ISNA(VLOOKUP(tblPointScore[[#This Row],[Name / Club]],tblSthn_Div2[[Name / Club]:[Points]],5,FALSE)),0,VLOOKUP(tblPointScore[[#This Row],[Name / Club]],tblSthn_Div2[[Name / Club]:[Points]],5,FALSE))</f>
        <v>0</v>
      </c>
      <c r="W379" s="1">
        <f>IF(ISNA(VLOOKUP(tblPointScore[[#This Row],[Name / Club]],tblSthn_Div1[Name / Club],1,FALSE)),IF(ISNA(VLOOKUP(tblPointScore[[#This Row],[Name / Club]],tblSthn_Div2[Name / Club],1,FALSE)),0,3),3)</f>
        <v>0</v>
      </c>
      <c r="X379" s="1">
        <f>SUM(tblPointScore[[#This Row],[Glbn Div 1]:[Sth H Pts]])</f>
        <v>0</v>
      </c>
      <c r="Y37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7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79" s="38" t="str">
        <f>IF(AND(tblPointScore[[#This Row],[Div 1 Pts]]&gt;0,tblPointScore[[#This Row],[Div 2 Pts]]&gt;0),"Y","N")</f>
        <v>N</v>
      </c>
      <c r="AB379" s="35" t="str">
        <f>IF(AND(tblPointScore[[#This Row],[Mac Div 1 A]]&gt;0,tblPointScore[[#This Row],[Mac Div 1 B]]&gt;0),"Y","N")</f>
        <v>N</v>
      </c>
      <c r="AC379" s="35" t="str">
        <f>IF(AND(tblPointScore[[#This Row],[Mac Div 2 A]]&gt;0,tblPointScore[[#This Row],[Mac Div 2 B]]&gt;0),"Y","N")</f>
        <v>N</v>
      </c>
      <c r="AD379" s="35" t="str">
        <f>IF(AND(tblPointScore[[#This Row],[Now Div 1 A]]&gt;0,tblPointScore[[#This Row],[Now Div 1 B]]&gt;0),"Y","N")</f>
        <v>N</v>
      </c>
      <c r="AE379" s="35" t="str">
        <f>IF(AND(tblPointScore[[#This Row],[Now Div 2 A]]&gt;0,tblPointScore[[#This Row],[Now Div 2 B]]&gt;0),"Y","N")</f>
        <v>N</v>
      </c>
      <c r="AF37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80" spans="1:32" hidden="1">
      <c r="A380" s="1">
        <f ca="1">CELL("row", A379)-1</f>
        <v>378</v>
      </c>
      <c r="B380" s="7" t="s">
        <v>477</v>
      </c>
      <c r="C380" s="7" t="s">
        <v>683</v>
      </c>
      <c r="D380" s="4" t="str">
        <f>CONCATENATE(tblPointScore[[#This Row],[Name]]," - ",tblPointScore[[#This Row],[Club]])</f>
        <v>Kell Rob - SHCC</v>
      </c>
      <c r="E380" s="1">
        <f>IF(ISNA(VLOOKUP(tblPointScore[[#This Row],[Name / Club]],tblGlbn_Div1[[Name / Club]:[Points]],5,FALSE)),0,VLOOKUP(tblPointScore[[#This Row],[Name / Club]],tblGlbn_Div1[[Name / Club]:[Points]],5,FALSE))</f>
        <v>0</v>
      </c>
      <c r="F380" s="9">
        <f>IF(ISNA(VLOOKUP(tblPointScore[[#This Row],[Name / Club]],tblGlbn_Div2[[Name / Club]:[Points]],5,FALSE)),0,VLOOKUP(tblPointScore[[#This Row],[Name / Club]],tblGlbn_Div2[[Name / Club]:[Points]],5,FALSE))</f>
        <v>0</v>
      </c>
      <c r="G380" s="9">
        <f>IF(ISNA(VLOOKUP(tblPointScore[[#This Row],[Name / Club]],tblGlbn_Div1[Name / Club],1,FALSE)),IF(ISNA(VLOOKUP(tblPointScore[[#This Row],[Name / Club]],tblGlbn_Div2[Name / Club],1,FALSE)),0,3),3)</f>
        <v>0</v>
      </c>
      <c r="H380" s="1">
        <f>IF(ISNA(VLOOKUP(tblPointScore[[#This Row],[Name / Club]],tblIll_Div1[[Name / Club]:[Points]],5,FALSE)),0,VLOOKUP(tblPointScore[[#This Row],[Name / Club]],tblIll_Div1[[Name / Club]:[Points]],5,FALSE))</f>
        <v>0</v>
      </c>
      <c r="I380" s="1">
        <f>IF(ISNA(VLOOKUP(tblPointScore[[#This Row],[Name / Club]],tblIll_Div2[[Name / Club]:[Points]],5,FALSE)),0,VLOOKUP(tblPointScore[[#This Row],[Name / Club]],tblIll_Div2[[Name / Club]:[Points]],5,FALSE))</f>
        <v>0</v>
      </c>
      <c r="J380" s="1">
        <f>IF(ISNA(VLOOKUP(tblPointScore[[#This Row],[Name / Club]],tblIll_Div1[Name / Club],1,FALSE)),IF(ISNA(VLOOKUP(tblPointScore[[#This Row],[Name / Club]],tblIll_Div2[Name / Club],1,FALSE)),0,3),3)</f>
        <v>0</v>
      </c>
      <c r="K380" s="1">
        <f>IF(ISNA(VLOOKUP(tblPointScore[[#This Row],[Name / Club]],tblMac_Div1A[[Name / Club]:[Points]],5,FALSE)),0,VLOOKUP(tblPointScore[[#This Row],[Name / Club]],tblMac_Div1A[[Name / Club]:[Points]],5,FALSE))</f>
        <v>0</v>
      </c>
      <c r="L380" s="1">
        <f>IF(ISNA(VLOOKUP(tblPointScore[[#This Row],[Name / Club]],tblMac_Div1B[[Name / Club]:[Points]],5,FALSE)),0,VLOOKUP(tblPointScore[[#This Row],[Name / Club]],tblMac_Div1B[[Name / Club]:[Points]],5,FALSE))</f>
        <v>0</v>
      </c>
      <c r="M380" s="1">
        <f>IF(ISNA(VLOOKUP(tblPointScore[[#This Row],[Name / Club]],tblMac_Div2A[[Name / Club]:[Points]],5,FALSE)),0,VLOOKUP(tblPointScore[[#This Row],[Name / Club]],tblMac_Div2A[[Name / Club]:[Points]],5,FALSE))</f>
        <v>0</v>
      </c>
      <c r="N380" s="1">
        <f>IF(ISNA(VLOOKUP(tblPointScore[[#This Row],[Name / Club]],tblMac_Div2B[[Name / Club]:[Points]],5,FALSE)),0,VLOOKUP(tblPointScore[[#This Row],[Name / Club]],tblMac_Div2B[[Name / Club]:[Points]],5,FALSE))</f>
        <v>0</v>
      </c>
      <c r="O38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80" s="1">
        <f>IF(ISNA(VLOOKUP(tblPointScore[[#This Row],[Name / Club]],tblNow_Div1A[[Name / Club]:[Points]],5,FALSE)),0,VLOOKUP(tblPointScore[[#This Row],[Name / Club]],tblNow_Div1A[[Name / Club]:[Points]],5,FALSE))</f>
        <v>0</v>
      </c>
      <c r="Q380" s="1">
        <f>IF(ISNA(VLOOKUP(tblPointScore[[#This Row],[Name / Club]],tblNow_Div1B[[Name / Club]:[Points]],5,FALSE)),0,VLOOKUP(tblPointScore[[#This Row],[Name / Club]],tblNow_Div1B[[Name / Club]:[Points]],5,FALSE))</f>
        <v>0</v>
      </c>
      <c r="R380" s="1">
        <f>IF(ISNA(VLOOKUP(tblPointScore[[#This Row],[Name / Club]],tblNow_Div2A[[Name / Club]:[Points]],5,FALSE)),0,VLOOKUP(tblPointScore[[#This Row],[Name / Club]],tblNow_Div2A[[Name / Club]:[Points]],5,FALSE))</f>
        <v>0</v>
      </c>
      <c r="S380" s="1">
        <f>IF(ISNA(VLOOKUP(tblPointScore[[#This Row],[Name / Club]],tblNow_Div2B[[Name / Club]:[Points]],5,FALSE)),0,VLOOKUP(tblPointScore[[#This Row],[Name / Club]],tblNow_Div2B[[Name / Club]:[Points]],5,FALSE))</f>
        <v>0</v>
      </c>
      <c r="T38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80" s="1">
        <f>IF(ISNA(VLOOKUP(tblPointScore[[#This Row],[Name / Club]],tblSthn_Div1[[Name / Club]:[Points]],5,FALSE)),0,VLOOKUP(tblPointScore[[#This Row],[Name / Club]],tblSthn_Div1[[Name / Club]:[Points]],5,FALSE))</f>
        <v>0</v>
      </c>
      <c r="V380" s="1">
        <f>IF(ISNA(VLOOKUP(tblPointScore[[#This Row],[Name / Club]],tblSthn_Div2[[Name / Club]:[Points]],5,FALSE)),0,VLOOKUP(tblPointScore[[#This Row],[Name / Club]],tblSthn_Div2[[Name / Club]:[Points]],5,FALSE))</f>
        <v>0</v>
      </c>
      <c r="W380" s="1">
        <f>IF(ISNA(VLOOKUP(tblPointScore[[#This Row],[Name / Club]],tblSthn_Div1[Name / Club],1,FALSE)),IF(ISNA(VLOOKUP(tblPointScore[[#This Row],[Name / Club]],tblSthn_Div2[Name / Club],1,FALSE)),0,3),3)</f>
        <v>0</v>
      </c>
      <c r="X380" s="9">
        <f>SUM(tblPointScore[[#This Row],[Glbn Div 1]:[Sth H Pts]])</f>
        <v>0</v>
      </c>
      <c r="Y38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8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80" s="38" t="str">
        <f>IF(AND(tblPointScore[[#This Row],[Div 1 Pts]]&gt;0,tblPointScore[[#This Row],[Div 2 Pts]]&gt;0),"Y","N")</f>
        <v>N</v>
      </c>
      <c r="AB380" s="35" t="str">
        <f>IF(AND(tblPointScore[[#This Row],[Mac Div 1 A]]&gt;0,tblPointScore[[#This Row],[Mac Div 1 B]]&gt;0),"Y","N")</f>
        <v>N</v>
      </c>
      <c r="AC380" s="35" t="str">
        <f>IF(AND(tblPointScore[[#This Row],[Mac Div 2 A]]&gt;0,tblPointScore[[#This Row],[Mac Div 2 B]]&gt;0),"Y","N")</f>
        <v>N</v>
      </c>
      <c r="AD380" s="35" t="str">
        <f>IF(AND(tblPointScore[[#This Row],[Now Div 1 A]]&gt;0,tblPointScore[[#This Row],[Now Div 1 B]]&gt;0),"Y","N")</f>
        <v>N</v>
      </c>
      <c r="AE380" s="35" t="str">
        <f>IF(AND(tblPointScore[[#This Row],[Now Div 2 A]]&gt;0,tblPointScore[[#This Row],[Now Div 2 B]]&gt;0),"Y","N")</f>
        <v>N</v>
      </c>
      <c r="AF38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81" spans="1:32" hidden="1">
      <c r="A381" s="1">
        <f ca="1">CELL("row", A380)-1</f>
        <v>379</v>
      </c>
      <c r="B381" s="7" t="s">
        <v>347</v>
      </c>
      <c r="C381" s="7" t="s">
        <v>685</v>
      </c>
      <c r="D381" s="4" t="str">
        <f>CONCATENATE(tblPointScore[[#This Row],[Name]]," - ",tblPointScore[[#This Row],[Club]])</f>
        <v>Kelly Brett - ICC</v>
      </c>
      <c r="E381" s="1">
        <f>IF(ISNA(VLOOKUP(tblPointScore[[#This Row],[Name / Club]],tblGlbn_Div1[[Name / Club]:[Points]],5,FALSE)),0,VLOOKUP(tblPointScore[[#This Row],[Name / Club]],tblGlbn_Div1[[Name / Club]:[Points]],5,FALSE))</f>
        <v>0</v>
      </c>
      <c r="F381" s="9">
        <f>IF(ISNA(VLOOKUP(tblPointScore[[#This Row],[Name / Club]],tblGlbn_Div2[[Name / Club]:[Points]],5,FALSE)),0,VLOOKUP(tblPointScore[[#This Row],[Name / Club]],tblGlbn_Div2[[Name / Club]:[Points]],5,FALSE))</f>
        <v>0</v>
      </c>
      <c r="G381" s="9">
        <f>IF(ISNA(VLOOKUP(tblPointScore[[#This Row],[Name / Club]],tblGlbn_Div1[Name / Club],1,FALSE)),IF(ISNA(VLOOKUP(tblPointScore[[#This Row],[Name / Club]],tblGlbn_Div2[Name / Club],1,FALSE)),0,3),3)</f>
        <v>0</v>
      </c>
      <c r="H381" s="1">
        <f>IF(ISNA(VLOOKUP(tblPointScore[[#This Row],[Name / Club]],tblIll_Div1[[Name / Club]:[Points]],5,FALSE)),0,VLOOKUP(tblPointScore[[#This Row],[Name / Club]],tblIll_Div1[[Name / Club]:[Points]],5,FALSE))</f>
        <v>0</v>
      </c>
      <c r="I381" s="1">
        <f>IF(ISNA(VLOOKUP(tblPointScore[[#This Row],[Name / Club]],tblIll_Div2[[Name / Club]:[Points]],5,FALSE)),0,VLOOKUP(tblPointScore[[#This Row],[Name / Club]],tblIll_Div2[[Name / Club]:[Points]],5,FALSE))</f>
        <v>0</v>
      </c>
      <c r="J381" s="1">
        <f>IF(ISNA(VLOOKUP(tblPointScore[[#This Row],[Name / Club]],tblIll_Div1[Name / Club],1,FALSE)),IF(ISNA(VLOOKUP(tblPointScore[[#This Row],[Name / Club]],tblIll_Div2[Name / Club],1,FALSE)),0,3),3)</f>
        <v>0</v>
      </c>
      <c r="K381" s="1">
        <f>IF(ISNA(VLOOKUP(tblPointScore[[#This Row],[Name / Club]],tblMac_Div1A[[Name / Club]:[Points]],5,FALSE)),0,VLOOKUP(tblPointScore[[#This Row],[Name / Club]],tblMac_Div1A[[Name / Club]:[Points]],5,FALSE))</f>
        <v>0</v>
      </c>
      <c r="L381" s="1">
        <f>IF(ISNA(VLOOKUP(tblPointScore[[#This Row],[Name / Club]],tblMac_Div1B[[Name / Club]:[Points]],5,FALSE)),0,VLOOKUP(tblPointScore[[#This Row],[Name / Club]],tblMac_Div1B[[Name / Club]:[Points]],5,FALSE))</f>
        <v>0</v>
      </c>
      <c r="M381" s="1">
        <f>IF(ISNA(VLOOKUP(tblPointScore[[#This Row],[Name / Club]],tblMac_Div2A[[Name / Club]:[Points]],5,FALSE)),0,VLOOKUP(tblPointScore[[#This Row],[Name / Club]],tblMac_Div2A[[Name / Club]:[Points]],5,FALSE))</f>
        <v>0</v>
      </c>
      <c r="N381" s="1">
        <f>IF(ISNA(VLOOKUP(tblPointScore[[#This Row],[Name / Club]],tblMac_Div2B[[Name / Club]:[Points]],5,FALSE)),0,VLOOKUP(tblPointScore[[#This Row],[Name / Club]],tblMac_Div2B[[Name / Club]:[Points]],5,FALSE))</f>
        <v>0</v>
      </c>
      <c r="O38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81" s="1">
        <f>IF(ISNA(VLOOKUP(tblPointScore[[#This Row],[Name / Club]],tblNow_Div1A[[Name / Club]:[Points]],5,FALSE)),0,VLOOKUP(tblPointScore[[#This Row],[Name / Club]],tblNow_Div1A[[Name / Club]:[Points]],5,FALSE))</f>
        <v>0</v>
      </c>
      <c r="Q381" s="1">
        <f>IF(ISNA(VLOOKUP(tblPointScore[[#This Row],[Name / Club]],tblNow_Div1B[[Name / Club]:[Points]],5,FALSE)),0,VLOOKUP(tblPointScore[[#This Row],[Name / Club]],tblNow_Div1B[[Name / Club]:[Points]],5,FALSE))</f>
        <v>0</v>
      </c>
      <c r="R381" s="1">
        <f>IF(ISNA(VLOOKUP(tblPointScore[[#This Row],[Name / Club]],tblNow_Div2A[[Name / Club]:[Points]],5,FALSE)),0,VLOOKUP(tblPointScore[[#This Row],[Name / Club]],tblNow_Div2A[[Name / Club]:[Points]],5,FALSE))</f>
        <v>0</v>
      </c>
      <c r="S381" s="1">
        <f>IF(ISNA(VLOOKUP(tblPointScore[[#This Row],[Name / Club]],tblNow_Div2B[[Name / Club]:[Points]],5,FALSE)),0,VLOOKUP(tblPointScore[[#This Row],[Name / Club]],tblNow_Div2B[[Name / Club]:[Points]],5,FALSE))</f>
        <v>0</v>
      </c>
      <c r="T38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81" s="1">
        <f>IF(ISNA(VLOOKUP(tblPointScore[[#This Row],[Name / Club]],tblSthn_Div1[[Name / Club]:[Points]],5,FALSE)),0,VLOOKUP(tblPointScore[[#This Row],[Name / Club]],tblSthn_Div1[[Name / Club]:[Points]],5,FALSE))</f>
        <v>0</v>
      </c>
      <c r="V381" s="1">
        <f>IF(ISNA(VLOOKUP(tblPointScore[[#This Row],[Name / Club]],tblSthn_Div2[[Name / Club]:[Points]],5,FALSE)),0,VLOOKUP(tblPointScore[[#This Row],[Name / Club]],tblSthn_Div2[[Name / Club]:[Points]],5,FALSE))</f>
        <v>0</v>
      </c>
      <c r="W381" s="1">
        <f>IF(ISNA(VLOOKUP(tblPointScore[[#This Row],[Name / Club]],tblSthn_Div1[Name / Club],1,FALSE)),IF(ISNA(VLOOKUP(tblPointScore[[#This Row],[Name / Club]],tblSthn_Div2[Name / Club],1,FALSE)),0,3),3)</f>
        <v>0</v>
      </c>
      <c r="X381" s="9">
        <f>SUM(tblPointScore[[#This Row],[Glbn Div 1]:[Sth H Pts]])</f>
        <v>0</v>
      </c>
      <c r="Y38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8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81" s="38" t="str">
        <f>IF(AND(tblPointScore[[#This Row],[Div 1 Pts]]&gt;0,tblPointScore[[#This Row],[Div 2 Pts]]&gt;0),"Y","N")</f>
        <v>N</v>
      </c>
      <c r="AB381" s="35" t="str">
        <f>IF(AND(tblPointScore[[#This Row],[Mac Div 1 A]]&gt;0,tblPointScore[[#This Row],[Mac Div 1 B]]&gt;0),"Y","N")</f>
        <v>N</v>
      </c>
      <c r="AC381" s="35" t="str">
        <f>IF(AND(tblPointScore[[#This Row],[Mac Div 2 A]]&gt;0,tblPointScore[[#This Row],[Mac Div 2 B]]&gt;0),"Y","N")</f>
        <v>N</v>
      </c>
      <c r="AD381" s="35" t="str">
        <f>IF(AND(tblPointScore[[#This Row],[Now Div 1 A]]&gt;0,tblPointScore[[#This Row],[Now Div 1 B]]&gt;0),"Y","N")</f>
        <v>N</v>
      </c>
      <c r="AE381" s="35" t="str">
        <f>IF(AND(tblPointScore[[#This Row],[Now Div 2 A]]&gt;0,tblPointScore[[#This Row],[Now Div 2 B]]&gt;0),"Y","N")</f>
        <v>N</v>
      </c>
      <c r="AF38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82" spans="1:32" hidden="1">
      <c r="A382" s="1">
        <f ca="1">CELL("row", A381)-1</f>
        <v>380</v>
      </c>
      <c r="B382" s="7" t="s">
        <v>51</v>
      </c>
      <c r="C382" s="7" t="s">
        <v>685</v>
      </c>
      <c r="D382" s="4" t="str">
        <f>CONCATENATE(tblPointScore[[#This Row],[Name]]," - ",tblPointScore[[#This Row],[Club]])</f>
        <v>Kelly Dean - ICC</v>
      </c>
      <c r="E382" s="1">
        <f>IF(ISNA(VLOOKUP(tblPointScore[[#This Row],[Name / Club]],tblGlbn_Div1[[Name / Club]:[Points]],5,FALSE)),0,VLOOKUP(tblPointScore[[#This Row],[Name / Club]],tblGlbn_Div1[[Name / Club]:[Points]],5,FALSE))</f>
        <v>0</v>
      </c>
      <c r="F382" s="1">
        <f>IF(ISNA(VLOOKUP(tblPointScore[[#This Row],[Name / Club]],tblGlbn_Div2[[Name / Club]:[Points]],5,FALSE)),0,VLOOKUP(tblPointScore[[#This Row],[Name / Club]],tblGlbn_Div2[[Name / Club]:[Points]],5,FALSE))</f>
        <v>0</v>
      </c>
      <c r="G382" s="1">
        <f>IF(ISNA(VLOOKUP(tblPointScore[[#This Row],[Name / Club]],tblGlbn_Div1[Name / Club],1,FALSE)),IF(ISNA(VLOOKUP(tblPointScore[[#This Row],[Name / Club]],tblGlbn_Div2[Name / Club],1,FALSE)),0,3),3)</f>
        <v>0</v>
      </c>
      <c r="H382" s="1">
        <f>IF(ISNA(VLOOKUP(tblPointScore[[#This Row],[Name / Club]],tblIll_Div1[[Name / Club]:[Points]],5,FALSE)),0,VLOOKUP(tblPointScore[[#This Row],[Name / Club]],tblIll_Div1[[Name / Club]:[Points]],5,FALSE))</f>
        <v>0</v>
      </c>
      <c r="I382" s="1">
        <f>IF(ISNA(VLOOKUP(tblPointScore[[#This Row],[Name / Club]],tblIll_Div2[[Name / Club]:[Points]],5,FALSE)),0,VLOOKUP(tblPointScore[[#This Row],[Name / Club]],tblIll_Div2[[Name / Club]:[Points]],5,FALSE))</f>
        <v>0</v>
      </c>
      <c r="J382" s="1">
        <f>IF(ISNA(VLOOKUP(tblPointScore[[#This Row],[Name / Club]],tblIll_Div1[Name / Club],1,FALSE)),IF(ISNA(VLOOKUP(tblPointScore[[#This Row],[Name / Club]],tblIll_Div2[Name / Club],1,FALSE)),0,3),3)</f>
        <v>0</v>
      </c>
      <c r="K382" s="1">
        <f>IF(ISNA(VLOOKUP(tblPointScore[[#This Row],[Name / Club]],tblMac_Div1A[[Name / Club]:[Points]],5,FALSE)),0,VLOOKUP(tblPointScore[[#This Row],[Name / Club]],tblMac_Div1A[[Name / Club]:[Points]],5,FALSE))</f>
        <v>0</v>
      </c>
      <c r="L382" s="1">
        <f>IF(ISNA(VLOOKUP(tblPointScore[[#This Row],[Name / Club]],tblMac_Div1B[[Name / Club]:[Points]],5,FALSE)),0,VLOOKUP(tblPointScore[[#This Row],[Name / Club]],tblMac_Div1B[[Name / Club]:[Points]],5,FALSE))</f>
        <v>0</v>
      </c>
      <c r="M382" s="1">
        <f>IF(ISNA(VLOOKUP(tblPointScore[[#This Row],[Name / Club]],tblMac_Div2A[[Name / Club]:[Points]],5,FALSE)),0,VLOOKUP(tblPointScore[[#This Row],[Name / Club]],tblMac_Div2A[[Name / Club]:[Points]],5,FALSE))</f>
        <v>0</v>
      </c>
      <c r="N382" s="1">
        <f>IF(ISNA(VLOOKUP(tblPointScore[[#This Row],[Name / Club]],tblMac_Div2B[[Name / Club]:[Points]],5,FALSE)),0,VLOOKUP(tblPointScore[[#This Row],[Name / Club]],tblMac_Div2B[[Name / Club]:[Points]],5,FALSE))</f>
        <v>0</v>
      </c>
      <c r="O38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82" s="1">
        <f>IF(ISNA(VLOOKUP(tblPointScore[[#This Row],[Name / Club]],tblNow_Div1A[[Name / Club]:[Points]],5,FALSE)),0,VLOOKUP(tblPointScore[[#This Row],[Name / Club]],tblNow_Div1A[[Name / Club]:[Points]],5,FALSE))</f>
        <v>0</v>
      </c>
      <c r="Q382" s="1">
        <f>IF(ISNA(VLOOKUP(tblPointScore[[#This Row],[Name / Club]],tblNow_Div1B[[Name / Club]:[Points]],5,FALSE)),0,VLOOKUP(tblPointScore[[#This Row],[Name / Club]],tblNow_Div1B[[Name / Club]:[Points]],5,FALSE))</f>
        <v>0</v>
      </c>
      <c r="R382" s="1">
        <f>IF(ISNA(VLOOKUP(tblPointScore[[#This Row],[Name / Club]],tblNow_Div2A[[Name / Club]:[Points]],5,FALSE)),0,VLOOKUP(tblPointScore[[#This Row],[Name / Club]],tblNow_Div2A[[Name / Club]:[Points]],5,FALSE))</f>
        <v>0</v>
      </c>
      <c r="S382" s="1">
        <f>IF(ISNA(VLOOKUP(tblPointScore[[#This Row],[Name / Club]],tblNow_Div2B[[Name / Club]:[Points]],5,FALSE)),0,VLOOKUP(tblPointScore[[#This Row],[Name / Club]],tblNow_Div2B[[Name / Club]:[Points]],5,FALSE))</f>
        <v>0</v>
      </c>
      <c r="T38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82" s="1">
        <f>IF(ISNA(VLOOKUP(tblPointScore[[#This Row],[Name / Club]],tblSthn_Div1[[Name / Club]:[Points]],5,FALSE)),0,VLOOKUP(tblPointScore[[#This Row],[Name / Club]],tblSthn_Div1[[Name / Club]:[Points]],5,FALSE))</f>
        <v>0</v>
      </c>
      <c r="V382" s="1">
        <f>IF(ISNA(VLOOKUP(tblPointScore[[#This Row],[Name / Club]],tblSthn_Div2[[Name / Club]:[Points]],5,FALSE)),0,VLOOKUP(tblPointScore[[#This Row],[Name / Club]],tblSthn_Div2[[Name / Club]:[Points]],5,FALSE))</f>
        <v>0</v>
      </c>
      <c r="W382" s="1">
        <f>IF(ISNA(VLOOKUP(tblPointScore[[#This Row],[Name / Club]],tblSthn_Div1[Name / Club],1,FALSE)),IF(ISNA(VLOOKUP(tblPointScore[[#This Row],[Name / Club]],tblSthn_Div2[Name / Club],1,FALSE)),0,3),3)</f>
        <v>0</v>
      </c>
      <c r="X382" s="1">
        <f>SUM(tblPointScore[[#This Row],[Glbn Div 1]:[Sth H Pts]])</f>
        <v>0</v>
      </c>
      <c r="Y38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8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82" s="38" t="str">
        <f>IF(AND(tblPointScore[[#This Row],[Div 1 Pts]]&gt;0,tblPointScore[[#This Row],[Div 2 Pts]]&gt;0),"Y","N")</f>
        <v>N</v>
      </c>
      <c r="AB382" s="35" t="str">
        <f>IF(AND(tblPointScore[[#This Row],[Mac Div 1 A]]&gt;0,tblPointScore[[#This Row],[Mac Div 1 B]]&gt;0),"Y","N")</f>
        <v>N</v>
      </c>
      <c r="AC382" s="35" t="str">
        <f>IF(AND(tblPointScore[[#This Row],[Mac Div 2 A]]&gt;0,tblPointScore[[#This Row],[Mac Div 2 B]]&gt;0),"Y","N")</f>
        <v>N</v>
      </c>
      <c r="AD382" s="35" t="str">
        <f>IF(AND(tblPointScore[[#This Row],[Now Div 1 A]]&gt;0,tblPointScore[[#This Row],[Now Div 1 B]]&gt;0),"Y","N")</f>
        <v>N</v>
      </c>
      <c r="AE382" s="35" t="str">
        <f>IF(AND(tblPointScore[[#This Row],[Now Div 2 A]]&gt;0,tblPointScore[[#This Row],[Now Div 2 B]]&gt;0),"Y","N")</f>
        <v>N</v>
      </c>
      <c r="AF38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83" spans="1:32" hidden="1">
      <c r="A383" s="1">
        <f ca="1">CELL("row", A382)-1</f>
        <v>381</v>
      </c>
      <c r="B383" s="7" t="s">
        <v>478</v>
      </c>
      <c r="C383" s="7" t="s">
        <v>685</v>
      </c>
      <c r="D383" s="4" t="str">
        <f>CONCATENATE(tblPointScore[[#This Row],[Name]]," - ",tblPointScore[[#This Row],[Club]])</f>
        <v>Kersten Simon - ICC</v>
      </c>
      <c r="E383" s="1">
        <f>IF(ISNA(VLOOKUP(tblPointScore[[#This Row],[Name / Club]],tblGlbn_Div1[[Name / Club]:[Points]],5,FALSE)),0,VLOOKUP(tblPointScore[[#This Row],[Name / Club]],tblGlbn_Div1[[Name / Club]:[Points]],5,FALSE))</f>
        <v>0</v>
      </c>
      <c r="F383" s="9">
        <f>IF(ISNA(VLOOKUP(tblPointScore[[#This Row],[Name / Club]],tblGlbn_Div2[[Name / Club]:[Points]],5,FALSE)),0,VLOOKUP(tblPointScore[[#This Row],[Name / Club]],tblGlbn_Div2[[Name / Club]:[Points]],5,FALSE))</f>
        <v>0</v>
      </c>
      <c r="G383" s="9">
        <f>IF(ISNA(VLOOKUP(tblPointScore[[#This Row],[Name / Club]],tblGlbn_Div1[Name / Club],1,FALSE)),IF(ISNA(VLOOKUP(tblPointScore[[#This Row],[Name / Club]],tblGlbn_Div2[Name / Club],1,FALSE)),0,3),3)</f>
        <v>0</v>
      </c>
      <c r="H383" s="1">
        <f>IF(ISNA(VLOOKUP(tblPointScore[[#This Row],[Name / Club]],tblIll_Div1[[Name / Club]:[Points]],5,FALSE)),0,VLOOKUP(tblPointScore[[#This Row],[Name / Club]],tblIll_Div1[[Name / Club]:[Points]],5,FALSE))</f>
        <v>0</v>
      </c>
      <c r="I383" s="1">
        <f>IF(ISNA(VLOOKUP(tblPointScore[[#This Row],[Name / Club]],tblIll_Div2[[Name / Club]:[Points]],5,FALSE)),0,VLOOKUP(tblPointScore[[#This Row],[Name / Club]],tblIll_Div2[[Name / Club]:[Points]],5,FALSE))</f>
        <v>0</v>
      </c>
      <c r="J383" s="1">
        <f>IF(ISNA(VLOOKUP(tblPointScore[[#This Row],[Name / Club]],tblIll_Div1[Name / Club],1,FALSE)),IF(ISNA(VLOOKUP(tblPointScore[[#This Row],[Name / Club]],tblIll_Div2[Name / Club],1,FALSE)),0,3),3)</f>
        <v>0</v>
      </c>
      <c r="K383" s="1">
        <f>IF(ISNA(VLOOKUP(tblPointScore[[#This Row],[Name / Club]],tblMac_Div1A[[Name / Club]:[Points]],5,FALSE)),0,VLOOKUP(tblPointScore[[#This Row],[Name / Club]],tblMac_Div1A[[Name / Club]:[Points]],5,FALSE))</f>
        <v>0</v>
      </c>
      <c r="L383" s="1">
        <f>IF(ISNA(VLOOKUP(tblPointScore[[#This Row],[Name / Club]],tblMac_Div1B[[Name / Club]:[Points]],5,FALSE)),0,VLOOKUP(tblPointScore[[#This Row],[Name / Club]],tblMac_Div1B[[Name / Club]:[Points]],5,FALSE))</f>
        <v>0</v>
      </c>
      <c r="M383" s="1">
        <f>IF(ISNA(VLOOKUP(tblPointScore[[#This Row],[Name / Club]],tblMac_Div2A[[Name / Club]:[Points]],5,FALSE)),0,VLOOKUP(tblPointScore[[#This Row],[Name / Club]],tblMac_Div2A[[Name / Club]:[Points]],5,FALSE))</f>
        <v>0</v>
      </c>
      <c r="N383" s="1">
        <f>IF(ISNA(VLOOKUP(tblPointScore[[#This Row],[Name / Club]],tblMac_Div2B[[Name / Club]:[Points]],5,FALSE)),0,VLOOKUP(tblPointScore[[#This Row],[Name / Club]],tblMac_Div2B[[Name / Club]:[Points]],5,FALSE))</f>
        <v>0</v>
      </c>
      <c r="O38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83" s="1">
        <f>IF(ISNA(VLOOKUP(tblPointScore[[#This Row],[Name / Club]],tblNow_Div1A[[Name / Club]:[Points]],5,FALSE)),0,VLOOKUP(tblPointScore[[#This Row],[Name / Club]],tblNow_Div1A[[Name / Club]:[Points]],5,FALSE))</f>
        <v>0</v>
      </c>
      <c r="Q383" s="1">
        <f>IF(ISNA(VLOOKUP(tblPointScore[[#This Row],[Name / Club]],tblNow_Div1B[[Name / Club]:[Points]],5,FALSE)),0,VLOOKUP(tblPointScore[[#This Row],[Name / Club]],tblNow_Div1B[[Name / Club]:[Points]],5,FALSE))</f>
        <v>0</v>
      </c>
      <c r="R383" s="1">
        <f>IF(ISNA(VLOOKUP(tblPointScore[[#This Row],[Name / Club]],tblNow_Div2A[[Name / Club]:[Points]],5,FALSE)),0,VLOOKUP(tblPointScore[[#This Row],[Name / Club]],tblNow_Div2A[[Name / Club]:[Points]],5,FALSE))</f>
        <v>0</v>
      </c>
      <c r="S383" s="1">
        <f>IF(ISNA(VLOOKUP(tblPointScore[[#This Row],[Name / Club]],tblNow_Div2B[[Name / Club]:[Points]],5,FALSE)),0,VLOOKUP(tblPointScore[[#This Row],[Name / Club]],tblNow_Div2B[[Name / Club]:[Points]],5,FALSE))</f>
        <v>0</v>
      </c>
      <c r="T38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83" s="1">
        <f>IF(ISNA(VLOOKUP(tblPointScore[[#This Row],[Name / Club]],tblSthn_Div1[[Name / Club]:[Points]],5,FALSE)),0,VLOOKUP(tblPointScore[[#This Row],[Name / Club]],tblSthn_Div1[[Name / Club]:[Points]],5,FALSE))</f>
        <v>0</v>
      </c>
      <c r="V383" s="1">
        <f>IF(ISNA(VLOOKUP(tblPointScore[[#This Row],[Name / Club]],tblSthn_Div2[[Name / Club]:[Points]],5,FALSE)),0,VLOOKUP(tblPointScore[[#This Row],[Name / Club]],tblSthn_Div2[[Name / Club]:[Points]],5,FALSE))</f>
        <v>0</v>
      </c>
      <c r="W383" s="1">
        <f>IF(ISNA(VLOOKUP(tblPointScore[[#This Row],[Name / Club]],tblSthn_Div1[Name / Club],1,FALSE)),IF(ISNA(VLOOKUP(tblPointScore[[#This Row],[Name / Club]],tblSthn_Div2[Name / Club],1,FALSE)),0,3),3)</f>
        <v>0</v>
      </c>
      <c r="X383" s="9">
        <f>SUM(tblPointScore[[#This Row],[Glbn Div 1]:[Sth H Pts]])</f>
        <v>0</v>
      </c>
      <c r="Y38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8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83" s="38" t="str">
        <f>IF(AND(tblPointScore[[#This Row],[Div 1 Pts]]&gt;0,tblPointScore[[#This Row],[Div 2 Pts]]&gt;0),"Y","N")</f>
        <v>N</v>
      </c>
      <c r="AB383" s="35" t="str">
        <f>IF(AND(tblPointScore[[#This Row],[Mac Div 1 A]]&gt;0,tblPointScore[[#This Row],[Mac Div 1 B]]&gt;0),"Y","N")</f>
        <v>N</v>
      </c>
      <c r="AC383" s="35" t="str">
        <f>IF(AND(tblPointScore[[#This Row],[Mac Div 2 A]]&gt;0,tblPointScore[[#This Row],[Mac Div 2 B]]&gt;0),"Y","N")</f>
        <v>N</v>
      </c>
      <c r="AD383" s="35" t="str">
        <f>IF(AND(tblPointScore[[#This Row],[Now Div 1 A]]&gt;0,tblPointScore[[#This Row],[Now Div 1 B]]&gt;0),"Y","N")</f>
        <v>N</v>
      </c>
      <c r="AE383" s="35" t="str">
        <f>IF(AND(tblPointScore[[#This Row],[Now Div 2 A]]&gt;0,tblPointScore[[#This Row],[Now Div 2 B]]&gt;0),"Y","N")</f>
        <v>N</v>
      </c>
      <c r="AF38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84" spans="1:32" hidden="1">
      <c r="A384" s="1">
        <f ca="1">CELL("row", A383)-1</f>
        <v>382</v>
      </c>
      <c r="B384" s="7" t="s">
        <v>216</v>
      </c>
      <c r="C384" s="7" t="s">
        <v>684</v>
      </c>
      <c r="D384" s="4" t="str">
        <f>CONCATENATE(tblPointScore[[#This Row],[Name]]," - ",tblPointScore[[#This Row],[Club]])</f>
        <v>Kielly Ian - NVC</v>
      </c>
      <c r="E384" s="1">
        <f>IF(ISNA(VLOOKUP(tblPointScore[[#This Row],[Name / Club]],tblGlbn_Div1[[Name / Club]:[Points]],5,FALSE)),0,VLOOKUP(tblPointScore[[#This Row],[Name / Club]],tblGlbn_Div1[[Name / Club]:[Points]],5,FALSE))</f>
        <v>0</v>
      </c>
      <c r="F384" s="1">
        <f>IF(ISNA(VLOOKUP(tblPointScore[[#This Row],[Name / Club]],tblGlbn_Div2[[Name / Club]:[Points]],5,FALSE)),0,VLOOKUP(tblPointScore[[#This Row],[Name / Club]],tblGlbn_Div2[[Name / Club]:[Points]],5,FALSE))</f>
        <v>0</v>
      </c>
      <c r="G384" s="1">
        <f>IF(ISNA(VLOOKUP(tblPointScore[[#This Row],[Name / Club]],tblGlbn_Div1[Name / Club],1,FALSE)),IF(ISNA(VLOOKUP(tblPointScore[[#This Row],[Name / Club]],tblGlbn_Div2[Name / Club],1,FALSE)),0,3),3)</f>
        <v>0</v>
      </c>
      <c r="H384" s="1">
        <f>IF(ISNA(VLOOKUP(tblPointScore[[#This Row],[Name / Club]],tblIll_Div1[[Name / Club]:[Points]],5,FALSE)),0,VLOOKUP(tblPointScore[[#This Row],[Name / Club]],tblIll_Div1[[Name / Club]:[Points]],5,FALSE))</f>
        <v>0</v>
      </c>
      <c r="I384" s="1">
        <f>IF(ISNA(VLOOKUP(tblPointScore[[#This Row],[Name / Club]],tblIll_Div2[[Name / Club]:[Points]],5,FALSE)),0,VLOOKUP(tblPointScore[[#This Row],[Name / Club]],tblIll_Div2[[Name / Club]:[Points]],5,FALSE))</f>
        <v>0</v>
      </c>
      <c r="J384" s="1">
        <f>IF(ISNA(VLOOKUP(tblPointScore[[#This Row],[Name / Club]],tblIll_Div1[Name / Club],1,FALSE)),IF(ISNA(VLOOKUP(tblPointScore[[#This Row],[Name / Club]],tblIll_Div2[Name / Club],1,FALSE)),0,3),3)</f>
        <v>0</v>
      </c>
      <c r="K384" s="1">
        <f>IF(ISNA(VLOOKUP(tblPointScore[[#This Row],[Name / Club]],tblMac_Div1A[[Name / Club]:[Points]],5,FALSE)),0,VLOOKUP(tblPointScore[[#This Row],[Name / Club]],tblMac_Div1A[[Name / Club]:[Points]],5,FALSE))</f>
        <v>0</v>
      </c>
      <c r="L384" s="1">
        <f>IF(ISNA(VLOOKUP(tblPointScore[[#This Row],[Name / Club]],tblMac_Div1B[[Name / Club]:[Points]],5,FALSE)),0,VLOOKUP(tblPointScore[[#This Row],[Name / Club]],tblMac_Div1B[[Name / Club]:[Points]],5,FALSE))</f>
        <v>0</v>
      </c>
      <c r="M384" s="1">
        <f>IF(ISNA(VLOOKUP(tblPointScore[[#This Row],[Name / Club]],tblMac_Div2A[[Name / Club]:[Points]],5,FALSE)),0,VLOOKUP(tblPointScore[[#This Row],[Name / Club]],tblMac_Div2A[[Name / Club]:[Points]],5,FALSE))</f>
        <v>0</v>
      </c>
      <c r="N384" s="1">
        <f>IF(ISNA(VLOOKUP(tblPointScore[[#This Row],[Name / Club]],tblMac_Div2B[[Name / Club]:[Points]],5,FALSE)),0,VLOOKUP(tblPointScore[[#This Row],[Name / Club]],tblMac_Div2B[[Name / Club]:[Points]],5,FALSE))</f>
        <v>0</v>
      </c>
      <c r="O38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84" s="1">
        <f>IF(ISNA(VLOOKUP(tblPointScore[[#This Row],[Name / Club]],tblNow_Div1A[[Name / Club]:[Points]],5,FALSE)),0,VLOOKUP(tblPointScore[[#This Row],[Name / Club]],tblNow_Div1A[[Name / Club]:[Points]],5,FALSE))</f>
        <v>0</v>
      </c>
      <c r="Q384" s="1">
        <f>IF(ISNA(VLOOKUP(tblPointScore[[#This Row],[Name / Club]],tblNow_Div1B[[Name / Club]:[Points]],5,FALSE)),0,VLOOKUP(tblPointScore[[#This Row],[Name / Club]],tblNow_Div1B[[Name / Club]:[Points]],5,FALSE))</f>
        <v>0</v>
      </c>
      <c r="R384" s="1">
        <f>IF(ISNA(VLOOKUP(tblPointScore[[#This Row],[Name / Club]],tblNow_Div2A[[Name / Club]:[Points]],5,FALSE)),0,VLOOKUP(tblPointScore[[#This Row],[Name / Club]],tblNow_Div2A[[Name / Club]:[Points]],5,FALSE))</f>
        <v>0</v>
      </c>
      <c r="S384" s="1">
        <f>IF(ISNA(VLOOKUP(tblPointScore[[#This Row],[Name / Club]],tblNow_Div2B[[Name / Club]:[Points]],5,FALSE)),0,VLOOKUP(tblPointScore[[#This Row],[Name / Club]],tblNow_Div2B[[Name / Club]:[Points]],5,FALSE))</f>
        <v>0</v>
      </c>
      <c r="T38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84" s="1">
        <f>IF(ISNA(VLOOKUP(tblPointScore[[#This Row],[Name / Club]],tblSthn_Div1[[Name / Club]:[Points]],5,FALSE)),0,VLOOKUP(tblPointScore[[#This Row],[Name / Club]],tblSthn_Div1[[Name / Club]:[Points]],5,FALSE))</f>
        <v>0</v>
      </c>
      <c r="V384" s="1">
        <f>IF(ISNA(VLOOKUP(tblPointScore[[#This Row],[Name / Club]],tblSthn_Div2[[Name / Club]:[Points]],5,FALSE)),0,VLOOKUP(tblPointScore[[#This Row],[Name / Club]],tblSthn_Div2[[Name / Club]:[Points]],5,FALSE))</f>
        <v>0</v>
      </c>
      <c r="W384" s="1">
        <f>IF(ISNA(VLOOKUP(tblPointScore[[#This Row],[Name / Club]],tblSthn_Div1[Name / Club],1,FALSE)),IF(ISNA(VLOOKUP(tblPointScore[[#This Row],[Name / Club]],tblSthn_Div2[Name / Club],1,FALSE)),0,3),3)</f>
        <v>0</v>
      </c>
      <c r="X384" s="1">
        <f>SUM(tblPointScore[[#This Row],[Glbn Div 1]:[Sth H Pts]])</f>
        <v>0</v>
      </c>
      <c r="Y38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8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84" s="38" t="str">
        <f>IF(AND(tblPointScore[[#This Row],[Div 1 Pts]]&gt;0,tblPointScore[[#This Row],[Div 2 Pts]]&gt;0),"Y","N")</f>
        <v>N</v>
      </c>
      <c r="AB384" s="35" t="str">
        <f>IF(AND(tblPointScore[[#This Row],[Mac Div 1 A]]&gt;0,tblPointScore[[#This Row],[Mac Div 1 B]]&gt;0),"Y","N")</f>
        <v>N</v>
      </c>
      <c r="AC384" s="35" t="str">
        <f>IF(AND(tblPointScore[[#This Row],[Mac Div 2 A]]&gt;0,tblPointScore[[#This Row],[Mac Div 2 B]]&gt;0),"Y","N")</f>
        <v>N</v>
      </c>
      <c r="AD384" s="35" t="str">
        <f>IF(AND(tblPointScore[[#This Row],[Now Div 1 A]]&gt;0,tblPointScore[[#This Row],[Now Div 1 B]]&gt;0),"Y","N")</f>
        <v>N</v>
      </c>
      <c r="AE384" s="35" t="str">
        <f>IF(AND(tblPointScore[[#This Row],[Now Div 2 A]]&gt;0,tblPointScore[[#This Row],[Now Div 2 B]]&gt;0),"Y","N")</f>
        <v>N</v>
      </c>
      <c r="AF38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85" spans="1:32" hidden="1">
      <c r="A385" s="1">
        <f ca="1">CELL("row", A384)-1</f>
        <v>383</v>
      </c>
      <c r="B385" s="7" t="s">
        <v>479</v>
      </c>
      <c r="C385" s="7" t="s">
        <v>682</v>
      </c>
      <c r="D385" s="4" t="str">
        <f>CONCATENATE(tblPointScore[[#This Row],[Name]]," - ",tblPointScore[[#This Row],[Club]])</f>
        <v>Kiernan Conor - CCC</v>
      </c>
      <c r="E385" s="1">
        <f>IF(ISNA(VLOOKUP(tblPointScore[[#This Row],[Name / Club]],tblGlbn_Div1[[Name / Club]:[Points]],5,FALSE)),0,VLOOKUP(tblPointScore[[#This Row],[Name / Club]],tblGlbn_Div1[[Name / Club]:[Points]],5,FALSE))</f>
        <v>0</v>
      </c>
      <c r="F385" s="9">
        <f>IF(ISNA(VLOOKUP(tblPointScore[[#This Row],[Name / Club]],tblGlbn_Div2[[Name / Club]:[Points]],5,FALSE)),0,VLOOKUP(tblPointScore[[#This Row],[Name / Club]],tblGlbn_Div2[[Name / Club]:[Points]],5,FALSE))</f>
        <v>0</v>
      </c>
      <c r="G385" s="9">
        <f>IF(ISNA(VLOOKUP(tblPointScore[[#This Row],[Name / Club]],tblGlbn_Div1[Name / Club],1,FALSE)),IF(ISNA(VLOOKUP(tblPointScore[[#This Row],[Name / Club]],tblGlbn_Div2[Name / Club],1,FALSE)),0,3),3)</f>
        <v>0</v>
      </c>
      <c r="H385" s="1">
        <f>IF(ISNA(VLOOKUP(tblPointScore[[#This Row],[Name / Club]],tblIll_Div1[[Name / Club]:[Points]],5,FALSE)),0,VLOOKUP(tblPointScore[[#This Row],[Name / Club]],tblIll_Div1[[Name / Club]:[Points]],5,FALSE))</f>
        <v>0</v>
      </c>
      <c r="I385" s="1">
        <f>IF(ISNA(VLOOKUP(tblPointScore[[#This Row],[Name / Club]],tblIll_Div2[[Name / Club]:[Points]],5,FALSE)),0,VLOOKUP(tblPointScore[[#This Row],[Name / Club]],tblIll_Div2[[Name / Club]:[Points]],5,FALSE))</f>
        <v>0</v>
      </c>
      <c r="J385" s="1">
        <f>IF(ISNA(VLOOKUP(tblPointScore[[#This Row],[Name / Club]],tblIll_Div1[Name / Club],1,FALSE)),IF(ISNA(VLOOKUP(tblPointScore[[#This Row],[Name / Club]],tblIll_Div2[Name / Club],1,FALSE)),0,3),3)</f>
        <v>0</v>
      </c>
      <c r="K385" s="1">
        <f>IF(ISNA(VLOOKUP(tblPointScore[[#This Row],[Name / Club]],tblMac_Div1A[[Name / Club]:[Points]],5,FALSE)),0,VLOOKUP(tblPointScore[[#This Row],[Name / Club]],tblMac_Div1A[[Name / Club]:[Points]],5,FALSE))</f>
        <v>0</v>
      </c>
      <c r="L385" s="1">
        <f>IF(ISNA(VLOOKUP(tblPointScore[[#This Row],[Name / Club]],tblMac_Div1B[[Name / Club]:[Points]],5,FALSE)),0,VLOOKUP(tblPointScore[[#This Row],[Name / Club]],tblMac_Div1B[[Name / Club]:[Points]],5,FALSE))</f>
        <v>0</v>
      </c>
      <c r="M385" s="1">
        <f>IF(ISNA(VLOOKUP(tblPointScore[[#This Row],[Name / Club]],tblMac_Div2A[[Name / Club]:[Points]],5,FALSE)),0,VLOOKUP(tblPointScore[[#This Row],[Name / Club]],tblMac_Div2A[[Name / Club]:[Points]],5,FALSE))</f>
        <v>0</v>
      </c>
      <c r="N385" s="1">
        <f>IF(ISNA(VLOOKUP(tblPointScore[[#This Row],[Name / Club]],tblMac_Div2B[[Name / Club]:[Points]],5,FALSE)),0,VLOOKUP(tblPointScore[[#This Row],[Name / Club]],tblMac_Div2B[[Name / Club]:[Points]],5,FALSE))</f>
        <v>0</v>
      </c>
      <c r="O38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85" s="1">
        <f>IF(ISNA(VLOOKUP(tblPointScore[[#This Row],[Name / Club]],tblNow_Div1A[[Name / Club]:[Points]],5,FALSE)),0,VLOOKUP(tblPointScore[[#This Row],[Name / Club]],tblNow_Div1A[[Name / Club]:[Points]],5,FALSE))</f>
        <v>0</v>
      </c>
      <c r="Q385" s="1">
        <f>IF(ISNA(VLOOKUP(tblPointScore[[#This Row],[Name / Club]],tblNow_Div1B[[Name / Club]:[Points]],5,FALSE)),0,VLOOKUP(tblPointScore[[#This Row],[Name / Club]],tblNow_Div1B[[Name / Club]:[Points]],5,FALSE))</f>
        <v>0</v>
      </c>
      <c r="R385" s="1">
        <f>IF(ISNA(VLOOKUP(tblPointScore[[#This Row],[Name / Club]],tblNow_Div2A[[Name / Club]:[Points]],5,FALSE)),0,VLOOKUP(tblPointScore[[#This Row],[Name / Club]],tblNow_Div2A[[Name / Club]:[Points]],5,FALSE))</f>
        <v>0</v>
      </c>
      <c r="S385" s="1">
        <f>IF(ISNA(VLOOKUP(tblPointScore[[#This Row],[Name / Club]],tblNow_Div2B[[Name / Club]:[Points]],5,FALSE)),0,VLOOKUP(tblPointScore[[#This Row],[Name / Club]],tblNow_Div2B[[Name / Club]:[Points]],5,FALSE))</f>
        <v>0</v>
      </c>
      <c r="T38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85" s="1">
        <f>IF(ISNA(VLOOKUP(tblPointScore[[#This Row],[Name / Club]],tblSthn_Div1[[Name / Club]:[Points]],5,FALSE)),0,VLOOKUP(tblPointScore[[#This Row],[Name / Club]],tblSthn_Div1[[Name / Club]:[Points]],5,FALSE))</f>
        <v>0</v>
      </c>
      <c r="V385" s="1">
        <f>IF(ISNA(VLOOKUP(tblPointScore[[#This Row],[Name / Club]],tblSthn_Div2[[Name / Club]:[Points]],5,FALSE)),0,VLOOKUP(tblPointScore[[#This Row],[Name / Club]],tblSthn_Div2[[Name / Club]:[Points]],5,FALSE))</f>
        <v>0</v>
      </c>
      <c r="W385" s="1">
        <f>IF(ISNA(VLOOKUP(tblPointScore[[#This Row],[Name / Club]],tblSthn_Div1[Name / Club],1,FALSE)),IF(ISNA(VLOOKUP(tblPointScore[[#This Row],[Name / Club]],tblSthn_Div2[Name / Club],1,FALSE)),0,3),3)</f>
        <v>0</v>
      </c>
      <c r="X385" s="9">
        <f>SUM(tblPointScore[[#This Row],[Glbn Div 1]:[Sth H Pts]])</f>
        <v>0</v>
      </c>
      <c r="Y38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8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85" s="38" t="str">
        <f>IF(AND(tblPointScore[[#This Row],[Div 1 Pts]]&gt;0,tblPointScore[[#This Row],[Div 2 Pts]]&gt;0),"Y","N")</f>
        <v>N</v>
      </c>
      <c r="AB385" s="35" t="str">
        <f>IF(AND(tblPointScore[[#This Row],[Mac Div 1 A]]&gt;0,tblPointScore[[#This Row],[Mac Div 1 B]]&gt;0),"Y","N")</f>
        <v>N</v>
      </c>
      <c r="AC385" s="35" t="str">
        <f>IF(AND(tblPointScore[[#This Row],[Mac Div 2 A]]&gt;0,tblPointScore[[#This Row],[Mac Div 2 B]]&gt;0),"Y","N")</f>
        <v>N</v>
      </c>
      <c r="AD385" s="35" t="str">
        <f>IF(AND(tblPointScore[[#This Row],[Now Div 1 A]]&gt;0,tblPointScore[[#This Row],[Now Div 1 B]]&gt;0),"Y","N")</f>
        <v>N</v>
      </c>
      <c r="AE385" s="35" t="str">
        <f>IF(AND(tblPointScore[[#This Row],[Now Div 2 A]]&gt;0,tblPointScore[[#This Row],[Now Div 2 B]]&gt;0),"Y","N")</f>
        <v>N</v>
      </c>
      <c r="AF38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86" spans="1:32" hidden="1">
      <c r="A386" s="1">
        <f ca="1">CELL("row", A385)-1</f>
        <v>384</v>
      </c>
      <c r="B386" s="7" t="s">
        <v>217</v>
      </c>
      <c r="C386" s="7" t="s">
        <v>684</v>
      </c>
      <c r="D386" s="4" t="str">
        <f>CONCATENATE(tblPointScore[[#This Row],[Name]]," - ",tblPointScore[[#This Row],[Club]])</f>
        <v>Kilby Mel - NVC</v>
      </c>
      <c r="E386" s="1">
        <f>IF(ISNA(VLOOKUP(tblPointScore[[#This Row],[Name / Club]],tblGlbn_Div1[[Name / Club]:[Points]],5,FALSE)),0,VLOOKUP(tblPointScore[[#This Row],[Name / Club]],tblGlbn_Div1[[Name / Club]:[Points]],5,FALSE))</f>
        <v>0</v>
      </c>
      <c r="F386" s="1">
        <f>IF(ISNA(VLOOKUP(tblPointScore[[#This Row],[Name / Club]],tblGlbn_Div2[[Name / Club]:[Points]],5,FALSE)),0,VLOOKUP(tblPointScore[[#This Row],[Name / Club]],tblGlbn_Div2[[Name / Club]:[Points]],5,FALSE))</f>
        <v>0</v>
      </c>
      <c r="G386" s="1">
        <f>IF(ISNA(VLOOKUP(tblPointScore[[#This Row],[Name / Club]],tblGlbn_Div1[Name / Club],1,FALSE)),IF(ISNA(VLOOKUP(tblPointScore[[#This Row],[Name / Club]],tblGlbn_Div2[Name / Club],1,FALSE)),0,3),3)</f>
        <v>0</v>
      </c>
      <c r="H386" s="1">
        <f>IF(ISNA(VLOOKUP(tblPointScore[[#This Row],[Name / Club]],tblIll_Div1[[Name / Club]:[Points]],5,FALSE)),0,VLOOKUP(tblPointScore[[#This Row],[Name / Club]],tblIll_Div1[[Name / Club]:[Points]],5,FALSE))</f>
        <v>0</v>
      </c>
      <c r="I386" s="1">
        <f>IF(ISNA(VLOOKUP(tblPointScore[[#This Row],[Name / Club]],tblIll_Div2[[Name / Club]:[Points]],5,FALSE)),0,VLOOKUP(tblPointScore[[#This Row],[Name / Club]],tblIll_Div2[[Name / Club]:[Points]],5,FALSE))</f>
        <v>0</v>
      </c>
      <c r="J386" s="1">
        <f>IF(ISNA(VLOOKUP(tblPointScore[[#This Row],[Name / Club]],tblIll_Div1[Name / Club],1,FALSE)),IF(ISNA(VLOOKUP(tblPointScore[[#This Row],[Name / Club]],tblIll_Div2[Name / Club],1,FALSE)),0,3),3)</f>
        <v>0</v>
      </c>
      <c r="K386" s="1">
        <f>IF(ISNA(VLOOKUP(tblPointScore[[#This Row],[Name / Club]],tblMac_Div1A[[Name / Club]:[Points]],5,FALSE)),0,VLOOKUP(tblPointScore[[#This Row],[Name / Club]],tblMac_Div1A[[Name / Club]:[Points]],5,FALSE))</f>
        <v>0</v>
      </c>
      <c r="L386" s="1">
        <f>IF(ISNA(VLOOKUP(tblPointScore[[#This Row],[Name / Club]],tblMac_Div1B[[Name / Club]:[Points]],5,FALSE)),0,VLOOKUP(tblPointScore[[#This Row],[Name / Club]],tblMac_Div1B[[Name / Club]:[Points]],5,FALSE))</f>
        <v>0</v>
      </c>
      <c r="M386" s="1">
        <f>IF(ISNA(VLOOKUP(tblPointScore[[#This Row],[Name / Club]],tblMac_Div2A[[Name / Club]:[Points]],5,FALSE)),0,VLOOKUP(tblPointScore[[#This Row],[Name / Club]],tblMac_Div2A[[Name / Club]:[Points]],5,FALSE))</f>
        <v>0</v>
      </c>
      <c r="N386" s="1">
        <f>IF(ISNA(VLOOKUP(tblPointScore[[#This Row],[Name / Club]],tblMac_Div2B[[Name / Club]:[Points]],5,FALSE)),0,VLOOKUP(tblPointScore[[#This Row],[Name / Club]],tblMac_Div2B[[Name / Club]:[Points]],5,FALSE))</f>
        <v>0</v>
      </c>
      <c r="O38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86" s="1">
        <f>IF(ISNA(VLOOKUP(tblPointScore[[#This Row],[Name / Club]],tblNow_Div1A[[Name / Club]:[Points]],5,FALSE)),0,VLOOKUP(tblPointScore[[#This Row],[Name / Club]],tblNow_Div1A[[Name / Club]:[Points]],5,FALSE))</f>
        <v>0</v>
      </c>
      <c r="Q386" s="1">
        <f>IF(ISNA(VLOOKUP(tblPointScore[[#This Row],[Name / Club]],tblNow_Div1B[[Name / Club]:[Points]],5,FALSE)),0,VLOOKUP(tblPointScore[[#This Row],[Name / Club]],tblNow_Div1B[[Name / Club]:[Points]],5,FALSE))</f>
        <v>0</v>
      </c>
      <c r="R386" s="1">
        <f>IF(ISNA(VLOOKUP(tblPointScore[[#This Row],[Name / Club]],tblNow_Div2A[[Name / Club]:[Points]],5,FALSE)),0,VLOOKUP(tblPointScore[[#This Row],[Name / Club]],tblNow_Div2A[[Name / Club]:[Points]],5,FALSE))</f>
        <v>0</v>
      </c>
      <c r="S386" s="1">
        <f>IF(ISNA(VLOOKUP(tblPointScore[[#This Row],[Name / Club]],tblNow_Div2B[[Name / Club]:[Points]],5,FALSE)),0,VLOOKUP(tblPointScore[[#This Row],[Name / Club]],tblNow_Div2B[[Name / Club]:[Points]],5,FALSE))</f>
        <v>0</v>
      </c>
      <c r="T38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86" s="1">
        <f>IF(ISNA(VLOOKUP(tblPointScore[[#This Row],[Name / Club]],tblSthn_Div1[[Name / Club]:[Points]],5,FALSE)),0,VLOOKUP(tblPointScore[[#This Row],[Name / Club]],tblSthn_Div1[[Name / Club]:[Points]],5,FALSE))</f>
        <v>0</v>
      </c>
      <c r="V386" s="1">
        <f>IF(ISNA(VLOOKUP(tblPointScore[[#This Row],[Name / Club]],tblSthn_Div2[[Name / Club]:[Points]],5,FALSE)),0,VLOOKUP(tblPointScore[[#This Row],[Name / Club]],tblSthn_Div2[[Name / Club]:[Points]],5,FALSE))</f>
        <v>0</v>
      </c>
      <c r="W386" s="1">
        <f>IF(ISNA(VLOOKUP(tblPointScore[[#This Row],[Name / Club]],tblSthn_Div1[Name / Club],1,FALSE)),IF(ISNA(VLOOKUP(tblPointScore[[#This Row],[Name / Club]],tblSthn_Div2[Name / Club],1,FALSE)),0,3),3)</f>
        <v>0</v>
      </c>
      <c r="X386" s="1">
        <f>SUM(tblPointScore[[#This Row],[Glbn Div 1]:[Sth H Pts]])</f>
        <v>0</v>
      </c>
      <c r="Y38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8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86" s="38" t="str">
        <f>IF(AND(tblPointScore[[#This Row],[Div 1 Pts]]&gt;0,tblPointScore[[#This Row],[Div 2 Pts]]&gt;0),"Y","N")</f>
        <v>N</v>
      </c>
      <c r="AB386" s="35" t="str">
        <f>IF(AND(tblPointScore[[#This Row],[Mac Div 1 A]]&gt;0,tblPointScore[[#This Row],[Mac Div 1 B]]&gt;0),"Y","N")</f>
        <v>N</v>
      </c>
      <c r="AC386" s="35" t="str">
        <f>IF(AND(tblPointScore[[#This Row],[Mac Div 2 A]]&gt;0,tblPointScore[[#This Row],[Mac Div 2 B]]&gt;0),"Y","N")</f>
        <v>N</v>
      </c>
      <c r="AD386" s="35" t="str">
        <f>IF(AND(tblPointScore[[#This Row],[Now Div 1 A]]&gt;0,tblPointScore[[#This Row],[Now Div 1 B]]&gt;0),"Y","N")</f>
        <v>N</v>
      </c>
      <c r="AE386" s="35" t="str">
        <f>IF(AND(tblPointScore[[#This Row],[Now Div 2 A]]&gt;0,tblPointScore[[#This Row],[Now Div 2 B]]&gt;0),"Y","N")</f>
        <v>N</v>
      </c>
      <c r="AF38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87" spans="1:32" hidden="1">
      <c r="A387" s="1">
        <f ca="1">CELL("row", A386)-1</f>
        <v>385</v>
      </c>
      <c r="B387" s="7" t="s">
        <v>218</v>
      </c>
      <c r="C387" s="7" t="s">
        <v>685</v>
      </c>
      <c r="D387" s="4" t="str">
        <f>CONCATENATE(tblPointScore[[#This Row],[Name]]," - ",tblPointScore[[#This Row],[Club]])</f>
        <v>King Christian - ICC</v>
      </c>
      <c r="E387" s="1">
        <f>IF(ISNA(VLOOKUP(tblPointScore[[#This Row],[Name / Club]],tblGlbn_Div1[[Name / Club]:[Points]],5,FALSE)),0,VLOOKUP(tblPointScore[[#This Row],[Name / Club]],tblGlbn_Div1[[Name / Club]:[Points]],5,FALSE))</f>
        <v>0</v>
      </c>
      <c r="F387" s="1">
        <f>IF(ISNA(VLOOKUP(tblPointScore[[#This Row],[Name / Club]],tblGlbn_Div2[[Name / Club]:[Points]],5,FALSE)),0,VLOOKUP(tblPointScore[[#This Row],[Name / Club]],tblGlbn_Div2[[Name / Club]:[Points]],5,FALSE))</f>
        <v>0</v>
      </c>
      <c r="G387" s="1">
        <f>IF(ISNA(VLOOKUP(tblPointScore[[#This Row],[Name / Club]],tblGlbn_Div1[Name / Club],1,FALSE)),IF(ISNA(VLOOKUP(tblPointScore[[#This Row],[Name / Club]],tblGlbn_Div2[Name / Club],1,FALSE)),0,3),3)</f>
        <v>0</v>
      </c>
      <c r="H387" s="1">
        <f>IF(ISNA(VLOOKUP(tblPointScore[[#This Row],[Name / Club]],tblIll_Div1[[Name / Club]:[Points]],5,FALSE)),0,VLOOKUP(tblPointScore[[#This Row],[Name / Club]],tblIll_Div1[[Name / Club]:[Points]],5,FALSE))</f>
        <v>0</v>
      </c>
      <c r="I387" s="1">
        <f>IF(ISNA(VLOOKUP(tblPointScore[[#This Row],[Name / Club]],tblIll_Div2[[Name / Club]:[Points]],5,FALSE)),0,VLOOKUP(tblPointScore[[#This Row],[Name / Club]],tblIll_Div2[[Name / Club]:[Points]],5,FALSE))</f>
        <v>0</v>
      </c>
      <c r="J387" s="1">
        <f>IF(ISNA(VLOOKUP(tblPointScore[[#This Row],[Name / Club]],tblIll_Div1[Name / Club],1,FALSE)),IF(ISNA(VLOOKUP(tblPointScore[[#This Row],[Name / Club]],tblIll_Div2[Name / Club],1,FALSE)),0,3),3)</f>
        <v>0</v>
      </c>
      <c r="K387" s="1">
        <f>IF(ISNA(VLOOKUP(tblPointScore[[#This Row],[Name / Club]],tblMac_Div1A[[Name / Club]:[Points]],5,FALSE)),0,VLOOKUP(tblPointScore[[#This Row],[Name / Club]],tblMac_Div1A[[Name / Club]:[Points]],5,FALSE))</f>
        <v>0</v>
      </c>
      <c r="L387" s="1">
        <f>IF(ISNA(VLOOKUP(tblPointScore[[#This Row],[Name / Club]],tblMac_Div1B[[Name / Club]:[Points]],5,FALSE)),0,VLOOKUP(tblPointScore[[#This Row],[Name / Club]],tblMac_Div1B[[Name / Club]:[Points]],5,FALSE))</f>
        <v>0</v>
      </c>
      <c r="M387" s="1">
        <f>IF(ISNA(VLOOKUP(tblPointScore[[#This Row],[Name / Club]],tblMac_Div2A[[Name / Club]:[Points]],5,FALSE)),0,VLOOKUP(tblPointScore[[#This Row],[Name / Club]],tblMac_Div2A[[Name / Club]:[Points]],5,FALSE))</f>
        <v>0</v>
      </c>
      <c r="N387" s="1">
        <f>IF(ISNA(VLOOKUP(tblPointScore[[#This Row],[Name / Club]],tblMac_Div2B[[Name / Club]:[Points]],5,FALSE)),0,VLOOKUP(tblPointScore[[#This Row],[Name / Club]],tblMac_Div2B[[Name / Club]:[Points]],5,FALSE))</f>
        <v>0</v>
      </c>
      <c r="O38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87" s="1">
        <f>IF(ISNA(VLOOKUP(tblPointScore[[#This Row],[Name / Club]],tblNow_Div1A[[Name / Club]:[Points]],5,FALSE)),0,VLOOKUP(tblPointScore[[#This Row],[Name / Club]],tblNow_Div1A[[Name / Club]:[Points]],5,FALSE))</f>
        <v>0</v>
      </c>
      <c r="Q387" s="1">
        <f>IF(ISNA(VLOOKUP(tblPointScore[[#This Row],[Name / Club]],tblNow_Div1B[[Name / Club]:[Points]],5,FALSE)),0,VLOOKUP(tblPointScore[[#This Row],[Name / Club]],tblNow_Div1B[[Name / Club]:[Points]],5,FALSE))</f>
        <v>0</v>
      </c>
      <c r="R387" s="1">
        <f>IF(ISNA(VLOOKUP(tblPointScore[[#This Row],[Name / Club]],tblNow_Div2A[[Name / Club]:[Points]],5,FALSE)),0,VLOOKUP(tblPointScore[[#This Row],[Name / Club]],tblNow_Div2A[[Name / Club]:[Points]],5,FALSE))</f>
        <v>0</v>
      </c>
      <c r="S387" s="1">
        <f>IF(ISNA(VLOOKUP(tblPointScore[[#This Row],[Name / Club]],tblNow_Div2B[[Name / Club]:[Points]],5,FALSE)),0,VLOOKUP(tblPointScore[[#This Row],[Name / Club]],tblNow_Div2B[[Name / Club]:[Points]],5,FALSE))</f>
        <v>0</v>
      </c>
      <c r="T38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87" s="1">
        <f>IF(ISNA(VLOOKUP(tblPointScore[[#This Row],[Name / Club]],tblSthn_Div1[[Name / Club]:[Points]],5,FALSE)),0,VLOOKUP(tblPointScore[[#This Row],[Name / Club]],tblSthn_Div1[[Name / Club]:[Points]],5,FALSE))</f>
        <v>0</v>
      </c>
      <c r="V387" s="1">
        <f>IF(ISNA(VLOOKUP(tblPointScore[[#This Row],[Name / Club]],tblSthn_Div2[[Name / Club]:[Points]],5,FALSE)),0,VLOOKUP(tblPointScore[[#This Row],[Name / Club]],tblSthn_Div2[[Name / Club]:[Points]],5,FALSE))</f>
        <v>0</v>
      </c>
      <c r="W387" s="1">
        <f>IF(ISNA(VLOOKUP(tblPointScore[[#This Row],[Name / Club]],tblSthn_Div1[Name / Club],1,FALSE)),IF(ISNA(VLOOKUP(tblPointScore[[#This Row],[Name / Club]],tblSthn_Div2[Name / Club],1,FALSE)),0,3),3)</f>
        <v>0</v>
      </c>
      <c r="X387" s="1">
        <f>SUM(tblPointScore[[#This Row],[Glbn Div 1]:[Sth H Pts]])</f>
        <v>0</v>
      </c>
      <c r="Y38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8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87" s="38" t="str">
        <f>IF(AND(tblPointScore[[#This Row],[Div 1 Pts]]&gt;0,tblPointScore[[#This Row],[Div 2 Pts]]&gt;0),"Y","N")</f>
        <v>N</v>
      </c>
      <c r="AB387" s="35" t="str">
        <f>IF(AND(tblPointScore[[#This Row],[Mac Div 1 A]]&gt;0,tblPointScore[[#This Row],[Mac Div 1 B]]&gt;0),"Y","N")</f>
        <v>N</v>
      </c>
      <c r="AC387" s="35" t="str">
        <f>IF(AND(tblPointScore[[#This Row],[Mac Div 2 A]]&gt;0,tblPointScore[[#This Row],[Mac Div 2 B]]&gt;0),"Y","N")</f>
        <v>N</v>
      </c>
      <c r="AD387" s="35" t="str">
        <f>IF(AND(tblPointScore[[#This Row],[Now Div 1 A]]&gt;0,tblPointScore[[#This Row],[Now Div 1 B]]&gt;0),"Y","N")</f>
        <v>N</v>
      </c>
      <c r="AE387" s="35" t="str">
        <f>IF(AND(tblPointScore[[#This Row],[Now Div 2 A]]&gt;0,tblPointScore[[#This Row],[Now Div 2 B]]&gt;0),"Y","N")</f>
        <v>N</v>
      </c>
      <c r="AF38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88" spans="1:32" hidden="1">
      <c r="A388" s="1">
        <f ca="1">CELL("row", A387)-1</f>
        <v>386</v>
      </c>
      <c r="B388" s="7" t="s">
        <v>219</v>
      </c>
      <c r="C388" s="7" t="s">
        <v>684</v>
      </c>
      <c r="D388" s="4" t="str">
        <f>CONCATENATE(tblPointScore[[#This Row],[Name]]," - ",tblPointScore[[#This Row],[Club]])</f>
        <v>Kinnas Kon - NVC</v>
      </c>
      <c r="E388" s="1">
        <f>IF(ISNA(VLOOKUP(tblPointScore[[#This Row],[Name / Club]],tblGlbn_Div1[[Name / Club]:[Points]],5,FALSE)),0,VLOOKUP(tblPointScore[[#This Row],[Name / Club]],tblGlbn_Div1[[Name / Club]:[Points]],5,FALSE))</f>
        <v>0</v>
      </c>
      <c r="F388" s="1">
        <f>IF(ISNA(VLOOKUP(tblPointScore[[#This Row],[Name / Club]],tblGlbn_Div2[[Name / Club]:[Points]],5,FALSE)),0,VLOOKUP(tblPointScore[[#This Row],[Name / Club]],tblGlbn_Div2[[Name / Club]:[Points]],5,FALSE))</f>
        <v>0</v>
      </c>
      <c r="G388" s="1">
        <f>IF(ISNA(VLOOKUP(tblPointScore[[#This Row],[Name / Club]],tblGlbn_Div1[Name / Club],1,FALSE)),IF(ISNA(VLOOKUP(tblPointScore[[#This Row],[Name / Club]],tblGlbn_Div2[Name / Club],1,FALSE)),0,3),3)</f>
        <v>0</v>
      </c>
      <c r="H388" s="1">
        <f>IF(ISNA(VLOOKUP(tblPointScore[[#This Row],[Name / Club]],tblIll_Div1[[Name / Club]:[Points]],5,FALSE)),0,VLOOKUP(tblPointScore[[#This Row],[Name / Club]],tblIll_Div1[[Name / Club]:[Points]],5,FALSE))</f>
        <v>0</v>
      </c>
      <c r="I388" s="1">
        <f>IF(ISNA(VLOOKUP(tblPointScore[[#This Row],[Name / Club]],tblIll_Div2[[Name / Club]:[Points]],5,FALSE)),0,VLOOKUP(tblPointScore[[#This Row],[Name / Club]],tblIll_Div2[[Name / Club]:[Points]],5,FALSE))</f>
        <v>0</v>
      </c>
      <c r="J388" s="1">
        <f>IF(ISNA(VLOOKUP(tblPointScore[[#This Row],[Name / Club]],tblIll_Div1[Name / Club],1,FALSE)),IF(ISNA(VLOOKUP(tblPointScore[[#This Row],[Name / Club]],tblIll_Div2[Name / Club],1,FALSE)),0,3),3)</f>
        <v>0</v>
      </c>
      <c r="K388" s="1">
        <f>IF(ISNA(VLOOKUP(tblPointScore[[#This Row],[Name / Club]],tblMac_Div1A[[Name / Club]:[Points]],5,FALSE)),0,VLOOKUP(tblPointScore[[#This Row],[Name / Club]],tblMac_Div1A[[Name / Club]:[Points]],5,FALSE))</f>
        <v>0</v>
      </c>
      <c r="L388" s="1">
        <f>IF(ISNA(VLOOKUP(tblPointScore[[#This Row],[Name / Club]],tblMac_Div1B[[Name / Club]:[Points]],5,FALSE)),0,VLOOKUP(tblPointScore[[#This Row],[Name / Club]],tblMac_Div1B[[Name / Club]:[Points]],5,FALSE))</f>
        <v>0</v>
      </c>
      <c r="M388" s="1">
        <f>IF(ISNA(VLOOKUP(tblPointScore[[#This Row],[Name / Club]],tblMac_Div2A[[Name / Club]:[Points]],5,FALSE)),0,VLOOKUP(tblPointScore[[#This Row],[Name / Club]],tblMac_Div2A[[Name / Club]:[Points]],5,FALSE))</f>
        <v>0</v>
      </c>
      <c r="N388" s="1">
        <f>IF(ISNA(VLOOKUP(tblPointScore[[#This Row],[Name / Club]],tblMac_Div2B[[Name / Club]:[Points]],5,FALSE)),0,VLOOKUP(tblPointScore[[#This Row],[Name / Club]],tblMac_Div2B[[Name / Club]:[Points]],5,FALSE))</f>
        <v>0</v>
      </c>
      <c r="O38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88" s="1">
        <f>IF(ISNA(VLOOKUP(tblPointScore[[#This Row],[Name / Club]],tblNow_Div1A[[Name / Club]:[Points]],5,FALSE)),0,VLOOKUP(tblPointScore[[#This Row],[Name / Club]],tblNow_Div1A[[Name / Club]:[Points]],5,FALSE))</f>
        <v>0</v>
      </c>
      <c r="Q388" s="1">
        <f>IF(ISNA(VLOOKUP(tblPointScore[[#This Row],[Name / Club]],tblNow_Div1B[[Name / Club]:[Points]],5,FALSE)),0,VLOOKUP(tblPointScore[[#This Row],[Name / Club]],tblNow_Div1B[[Name / Club]:[Points]],5,FALSE))</f>
        <v>0</v>
      </c>
      <c r="R388" s="1">
        <f>IF(ISNA(VLOOKUP(tblPointScore[[#This Row],[Name / Club]],tblNow_Div2A[[Name / Club]:[Points]],5,FALSE)),0,VLOOKUP(tblPointScore[[#This Row],[Name / Club]],tblNow_Div2A[[Name / Club]:[Points]],5,FALSE))</f>
        <v>0</v>
      </c>
      <c r="S388" s="1">
        <f>IF(ISNA(VLOOKUP(tblPointScore[[#This Row],[Name / Club]],tblNow_Div2B[[Name / Club]:[Points]],5,FALSE)),0,VLOOKUP(tblPointScore[[#This Row],[Name / Club]],tblNow_Div2B[[Name / Club]:[Points]],5,FALSE))</f>
        <v>0</v>
      </c>
      <c r="T38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88" s="1">
        <f>IF(ISNA(VLOOKUP(tblPointScore[[#This Row],[Name / Club]],tblSthn_Div1[[Name / Club]:[Points]],5,FALSE)),0,VLOOKUP(tblPointScore[[#This Row],[Name / Club]],tblSthn_Div1[[Name / Club]:[Points]],5,FALSE))</f>
        <v>0</v>
      </c>
      <c r="V388" s="1">
        <f>IF(ISNA(VLOOKUP(tblPointScore[[#This Row],[Name / Club]],tblSthn_Div2[[Name / Club]:[Points]],5,FALSE)),0,VLOOKUP(tblPointScore[[#This Row],[Name / Club]],tblSthn_Div2[[Name / Club]:[Points]],5,FALSE))</f>
        <v>0</v>
      </c>
      <c r="W388" s="1">
        <f>IF(ISNA(VLOOKUP(tblPointScore[[#This Row],[Name / Club]],tblSthn_Div1[Name / Club],1,FALSE)),IF(ISNA(VLOOKUP(tblPointScore[[#This Row],[Name / Club]],tblSthn_Div2[Name / Club],1,FALSE)),0,3),3)</f>
        <v>0</v>
      </c>
      <c r="X388" s="1">
        <f>SUM(tblPointScore[[#This Row],[Glbn Div 1]:[Sth H Pts]])</f>
        <v>0</v>
      </c>
      <c r="Y38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8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88" s="38" t="str">
        <f>IF(AND(tblPointScore[[#This Row],[Div 1 Pts]]&gt;0,tblPointScore[[#This Row],[Div 2 Pts]]&gt;0),"Y","N")</f>
        <v>N</v>
      </c>
      <c r="AB388" s="35" t="str">
        <f>IF(AND(tblPointScore[[#This Row],[Mac Div 1 A]]&gt;0,tblPointScore[[#This Row],[Mac Div 1 B]]&gt;0),"Y","N")</f>
        <v>N</v>
      </c>
      <c r="AC388" s="35" t="str">
        <f>IF(AND(tblPointScore[[#This Row],[Mac Div 2 A]]&gt;0,tblPointScore[[#This Row],[Mac Div 2 B]]&gt;0),"Y","N")</f>
        <v>N</v>
      </c>
      <c r="AD388" s="35" t="str">
        <f>IF(AND(tblPointScore[[#This Row],[Now Div 1 A]]&gt;0,tblPointScore[[#This Row],[Now Div 1 B]]&gt;0),"Y","N")</f>
        <v>N</v>
      </c>
      <c r="AE388" s="35" t="str">
        <f>IF(AND(tblPointScore[[#This Row],[Now Div 2 A]]&gt;0,tblPointScore[[#This Row],[Now Div 2 B]]&gt;0),"Y","N")</f>
        <v>N</v>
      </c>
      <c r="AF38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89" spans="1:32" hidden="1">
      <c r="A389" s="1">
        <f ca="1">CELL("row", A388)-1</f>
        <v>387</v>
      </c>
      <c r="B389" s="7" t="s">
        <v>348</v>
      </c>
      <c r="C389" s="7" t="s">
        <v>681</v>
      </c>
      <c r="D389" s="4" t="str">
        <f>CONCATENATE(tblPointScore[[#This Row],[Name]]," - ",tblPointScore[[#This Row],[Club]])</f>
        <v>Kiss Adam - GCC</v>
      </c>
      <c r="E389" s="1">
        <f>IF(ISNA(VLOOKUP(tblPointScore[[#This Row],[Name / Club]],tblGlbn_Div1[[Name / Club]:[Points]],5,FALSE)),0,VLOOKUP(tblPointScore[[#This Row],[Name / Club]],tblGlbn_Div1[[Name / Club]:[Points]],5,FALSE))</f>
        <v>0</v>
      </c>
      <c r="F389" s="9">
        <f>IF(ISNA(VLOOKUP(tblPointScore[[#This Row],[Name / Club]],tblGlbn_Div2[[Name / Club]:[Points]],5,FALSE)),0,VLOOKUP(tblPointScore[[#This Row],[Name / Club]],tblGlbn_Div2[[Name / Club]:[Points]],5,FALSE))</f>
        <v>0</v>
      </c>
      <c r="G389" s="9">
        <f>IF(ISNA(VLOOKUP(tblPointScore[[#This Row],[Name / Club]],tblGlbn_Div1[Name / Club],1,FALSE)),IF(ISNA(VLOOKUP(tblPointScore[[#This Row],[Name / Club]],tblGlbn_Div2[Name / Club],1,FALSE)),0,3),3)</f>
        <v>0</v>
      </c>
      <c r="H389" s="1">
        <f>IF(ISNA(VLOOKUP(tblPointScore[[#This Row],[Name / Club]],tblIll_Div1[[Name / Club]:[Points]],5,FALSE)),0,VLOOKUP(tblPointScore[[#This Row],[Name / Club]],tblIll_Div1[[Name / Club]:[Points]],5,FALSE))</f>
        <v>0</v>
      </c>
      <c r="I389" s="1">
        <f>IF(ISNA(VLOOKUP(tblPointScore[[#This Row],[Name / Club]],tblIll_Div2[[Name / Club]:[Points]],5,FALSE)),0,VLOOKUP(tblPointScore[[#This Row],[Name / Club]],tblIll_Div2[[Name / Club]:[Points]],5,FALSE))</f>
        <v>0</v>
      </c>
      <c r="J389" s="1">
        <f>IF(ISNA(VLOOKUP(tblPointScore[[#This Row],[Name / Club]],tblIll_Div1[Name / Club],1,FALSE)),IF(ISNA(VLOOKUP(tblPointScore[[#This Row],[Name / Club]],tblIll_Div2[Name / Club],1,FALSE)),0,3),3)</f>
        <v>0</v>
      </c>
      <c r="K389" s="1">
        <f>IF(ISNA(VLOOKUP(tblPointScore[[#This Row],[Name / Club]],tblMac_Div1A[[Name / Club]:[Points]],5,FALSE)),0,VLOOKUP(tblPointScore[[#This Row],[Name / Club]],tblMac_Div1A[[Name / Club]:[Points]],5,FALSE))</f>
        <v>0</v>
      </c>
      <c r="L389" s="1">
        <f>IF(ISNA(VLOOKUP(tblPointScore[[#This Row],[Name / Club]],tblMac_Div1B[[Name / Club]:[Points]],5,FALSE)),0,VLOOKUP(tblPointScore[[#This Row],[Name / Club]],tblMac_Div1B[[Name / Club]:[Points]],5,FALSE))</f>
        <v>0</v>
      </c>
      <c r="M389" s="1">
        <f>IF(ISNA(VLOOKUP(tblPointScore[[#This Row],[Name / Club]],tblMac_Div2A[[Name / Club]:[Points]],5,FALSE)),0,VLOOKUP(tblPointScore[[#This Row],[Name / Club]],tblMac_Div2A[[Name / Club]:[Points]],5,FALSE))</f>
        <v>0</v>
      </c>
      <c r="N389" s="1">
        <f>IF(ISNA(VLOOKUP(tblPointScore[[#This Row],[Name / Club]],tblMac_Div2B[[Name / Club]:[Points]],5,FALSE)),0,VLOOKUP(tblPointScore[[#This Row],[Name / Club]],tblMac_Div2B[[Name / Club]:[Points]],5,FALSE))</f>
        <v>0</v>
      </c>
      <c r="O38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89" s="1">
        <f>IF(ISNA(VLOOKUP(tblPointScore[[#This Row],[Name / Club]],tblNow_Div1A[[Name / Club]:[Points]],5,FALSE)),0,VLOOKUP(tblPointScore[[#This Row],[Name / Club]],tblNow_Div1A[[Name / Club]:[Points]],5,FALSE))</f>
        <v>0</v>
      </c>
      <c r="Q389" s="1">
        <f>IF(ISNA(VLOOKUP(tblPointScore[[#This Row],[Name / Club]],tblNow_Div1B[[Name / Club]:[Points]],5,FALSE)),0,VLOOKUP(tblPointScore[[#This Row],[Name / Club]],tblNow_Div1B[[Name / Club]:[Points]],5,FALSE))</f>
        <v>0</v>
      </c>
      <c r="R389" s="1">
        <f>IF(ISNA(VLOOKUP(tblPointScore[[#This Row],[Name / Club]],tblNow_Div2A[[Name / Club]:[Points]],5,FALSE)),0,VLOOKUP(tblPointScore[[#This Row],[Name / Club]],tblNow_Div2A[[Name / Club]:[Points]],5,FALSE))</f>
        <v>0</v>
      </c>
      <c r="S389" s="1">
        <f>IF(ISNA(VLOOKUP(tblPointScore[[#This Row],[Name / Club]],tblNow_Div2B[[Name / Club]:[Points]],5,FALSE)),0,VLOOKUP(tblPointScore[[#This Row],[Name / Club]],tblNow_Div2B[[Name / Club]:[Points]],5,FALSE))</f>
        <v>0</v>
      </c>
      <c r="T38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89" s="1">
        <f>IF(ISNA(VLOOKUP(tblPointScore[[#This Row],[Name / Club]],tblSthn_Div1[[Name / Club]:[Points]],5,FALSE)),0,VLOOKUP(tblPointScore[[#This Row],[Name / Club]],tblSthn_Div1[[Name / Club]:[Points]],5,FALSE))</f>
        <v>0</v>
      </c>
      <c r="V389" s="1">
        <f>IF(ISNA(VLOOKUP(tblPointScore[[#This Row],[Name / Club]],tblSthn_Div2[[Name / Club]:[Points]],5,FALSE)),0,VLOOKUP(tblPointScore[[#This Row],[Name / Club]],tblSthn_Div2[[Name / Club]:[Points]],5,FALSE))</f>
        <v>0</v>
      </c>
      <c r="W389" s="1">
        <f>IF(ISNA(VLOOKUP(tblPointScore[[#This Row],[Name / Club]],tblSthn_Div1[Name / Club],1,FALSE)),IF(ISNA(VLOOKUP(tblPointScore[[#This Row],[Name / Club]],tblSthn_Div2[Name / Club],1,FALSE)),0,3),3)</f>
        <v>0</v>
      </c>
      <c r="X389" s="9">
        <f>SUM(tblPointScore[[#This Row],[Glbn Div 1]:[Sth H Pts]])</f>
        <v>0</v>
      </c>
      <c r="Y38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8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89" s="38" t="str">
        <f>IF(AND(tblPointScore[[#This Row],[Div 1 Pts]]&gt;0,tblPointScore[[#This Row],[Div 2 Pts]]&gt;0),"Y","N")</f>
        <v>N</v>
      </c>
      <c r="AB389" s="35" t="str">
        <f>IF(AND(tblPointScore[[#This Row],[Mac Div 1 A]]&gt;0,tblPointScore[[#This Row],[Mac Div 1 B]]&gt;0),"Y","N")</f>
        <v>N</v>
      </c>
      <c r="AC389" s="35" t="str">
        <f>IF(AND(tblPointScore[[#This Row],[Mac Div 2 A]]&gt;0,tblPointScore[[#This Row],[Mac Div 2 B]]&gt;0),"Y","N")</f>
        <v>N</v>
      </c>
      <c r="AD389" s="35" t="str">
        <f>IF(AND(tblPointScore[[#This Row],[Now Div 1 A]]&gt;0,tblPointScore[[#This Row],[Now Div 1 B]]&gt;0),"Y","N")</f>
        <v>N</v>
      </c>
      <c r="AE389" s="35" t="str">
        <f>IF(AND(tblPointScore[[#This Row],[Now Div 2 A]]&gt;0,tblPointScore[[#This Row],[Now Div 2 B]]&gt;0),"Y","N")</f>
        <v>N</v>
      </c>
      <c r="AF38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90" spans="1:32" hidden="1">
      <c r="A390" s="1">
        <f ca="1">CELL("row", A389)-1</f>
        <v>388</v>
      </c>
      <c r="B390" s="7" t="s">
        <v>220</v>
      </c>
      <c r="C390" s="7" t="s">
        <v>681</v>
      </c>
      <c r="D390" s="4" t="str">
        <f>CONCATENATE(tblPointScore[[#This Row],[Name]]," - ",tblPointScore[[#This Row],[Club]])</f>
        <v>Klein Graham - GCC</v>
      </c>
      <c r="E390" s="1">
        <f>IF(ISNA(VLOOKUP(tblPointScore[[#This Row],[Name / Club]],tblGlbn_Div1[[Name / Club]:[Points]],5,FALSE)),0,VLOOKUP(tblPointScore[[#This Row],[Name / Club]],tblGlbn_Div1[[Name / Club]:[Points]],5,FALSE))</f>
        <v>0</v>
      </c>
      <c r="F390" s="1">
        <f>IF(ISNA(VLOOKUP(tblPointScore[[#This Row],[Name / Club]],tblGlbn_Div2[[Name / Club]:[Points]],5,FALSE)),0,VLOOKUP(tblPointScore[[#This Row],[Name / Club]],tblGlbn_Div2[[Name / Club]:[Points]],5,FALSE))</f>
        <v>0</v>
      </c>
      <c r="G390" s="1">
        <f>IF(ISNA(VLOOKUP(tblPointScore[[#This Row],[Name / Club]],tblGlbn_Div1[Name / Club],1,FALSE)),IF(ISNA(VLOOKUP(tblPointScore[[#This Row],[Name / Club]],tblGlbn_Div2[Name / Club],1,FALSE)),0,3),3)</f>
        <v>0</v>
      </c>
      <c r="H390" s="1">
        <f>IF(ISNA(VLOOKUP(tblPointScore[[#This Row],[Name / Club]],tblIll_Div1[[Name / Club]:[Points]],5,FALSE)),0,VLOOKUP(tblPointScore[[#This Row],[Name / Club]],tblIll_Div1[[Name / Club]:[Points]],5,FALSE))</f>
        <v>0</v>
      </c>
      <c r="I390" s="1">
        <f>IF(ISNA(VLOOKUP(tblPointScore[[#This Row],[Name / Club]],tblIll_Div2[[Name / Club]:[Points]],5,FALSE)),0,VLOOKUP(tblPointScore[[#This Row],[Name / Club]],tblIll_Div2[[Name / Club]:[Points]],5,FALSE))</f>
        <v>0</v>
      </c>
      <c r="J390" s="1">
        <f>IF(ISNA(VLOOKUP(tblPointScore[[#This Row],[Name / Club]],tblIll_Div1[Name / Club],1,FALSE)),IF(ISNA(VLOOKUP(tblPointScore[[#This Row],[Name / Club]],tblIll_Div2[Name / Club],1,FALSE)),0,3),3)</f>
        <v>0</v>
      </c>
      <c r="K390" s="1">
        <f>IF(ISNA(VLOOKUP(tblPointScore[[#This Row],[Name / Club]],tblMac_Div1A[[Name / Club]:[Points]],5,FALSE)),0,VLOOKUP(tblPointScore[[#This Row],[Name / Club]],tblMac_Div1A[[Name / Club]:[Points]],5,FALSE))</f>
        <v>0</v>
      </c>
      <c r="L390" s="1">
        <f>IF(ISNA(VLOOKUP(tblPointScore[[#This Row],[Name / Club]],tblMac_Div1B[[Name / Club]:[Points]],5,FALSE)),0,VLOOKUP(tblPointScore[[#This Row],[Name / Club]],tblMac_Div1B[[Name / Club]:[Points]],5,FALSE))</f>
        <v>0</v>
      </c>
      <c r="M390" s="1">
        <f>IF(ISNA(VLOOKUP(tblPointScore[[#This Row],[Name / Club]],tblMac_Div2A[[Name / Club]:[Points]],5,FALSE)),0,VLOOKUP(tblPointScore[[#This Row],[Name / Club]],tblMac_Div2A[[Name / Club]:[Points]],5,FALSE))</f>
        <v>0</v>
      </c>
      <c r="N390" s="1">
        <f>IF(ISNA(VLOOKUP(tblPointScore[[#This Row],[Name / Club]],tblMac_Div2B[[Name / Club]:[Points]],5,FALSE)),0,VLOOKUP(tblPointScore[[#This Row],[Name / Club]],tblMac_Div2B[[Name / Club]:[Points]],5,FALSE))</f>
        <v>0</v>
      </c>
      <c r="O39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90" s="1">
        <f>IF(ISNA(VLOOKUP(tblPointScore[[#This Row],[Name / Club]],tblNow_Div1A[[Name / Club]:[Points]],5,FALSE)),0,VLOOKUP(tblPointScore[[#This Row],[Name / Club]],tblNow_Div1A[[Name / Club]:[Points]],5,FALSE))</f>
        <v>0</v>
      </c>
      <c r="Q390" s="1">
        <f>IF(ISNA(VLOOKUP(tblPointScore[[#This Row],[Name / Club]],tblNow_Div1B[[Name / Club]:[Points]],5,FALSE)),0,VLOOKUP(tblPointScore[[#This Row],[Name / Club]],tblNow_Div1B[[Name / Club]:[Points]],5,FALSE))</f>
        <v>0</v>
      </c>
      <c r="R390" s="1">
        <f>IF(ISNA(VLOOKUP(tblPointScore[[#This Row],[Name / Club]],tblNow_Div2A[[Name / Club]:[Points]],5,FALSE)),0,VLOOKUP(tblPointScore[[#This Row],[Name / Club]],tblNow_Div2A[[Name / Club]:[Points]],5,FALSE))</f>
        <v>0</v>
      </c>
      <c r="S390" s="1">
        <f>IF(ISNA(VLOOKUP(tblPointScore[[#This Row],[Name / Club]],tblNow_Div2B[[Name / Club]:[Points]],5,FALSE)),0,VLOOKUP(tblPointScore[[#This Row],[Name / Club]],tblNow_Div2B[[Name / Club]:[Points]],5,FALSE))</f>
        <v>0</v>
      </c>
      <c r="T39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90" s="1">
        <f>IF(ISNA(VLOOKUP(tblPointScore[[#This Row],[Name / Club]],tblSthn_Div1[[Name / Club]:[Points]],5,FALSE)),0,VLOOKUP(tblPointScore[[#This Row],[Name / Club]],tblSthn_Div1[[Name / Club]:[Points]],5,FALSE))</f>
        <v>0</v>
      </c>
      <c r="V390" s="1">
        <f>IF(ISNA(VLOOKUP(tblPointScore[[#This Row],[Name / Club]],tblSthn_Div2[[Name / Club]:[Points]],5,FALSE)),0,VLOOKUP(tblPointScore[[#This Row],[Name / Club]],tblSthn_Div2[[Name / Club]:[Points]],5,FALSE))</f>
        <v>0</v>
      </c>
      <c r="W390" s="1">
        <f>IF(ISNA(VLOOKUP(tblPointScore[[#This Row],[Name / Club]],tblSthn_Div1[Name / Club],1,FALSE)),IF(ISNA(VLOOKUP(tblPointScore[[#This Row],[Name / Club]],tblSthn_Div2[Name / Club],1,FALSE)),0,3),3)</f>
        <v>0</v>
      </c>
      <c r="X390" s="1">
        <f>SUM(tblPointScore[[#This Row],[Glbn Div 1]:[Sth H Pts]])</f>
        <v>0</v>
      </c>
      <c r="Y39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9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90" s="38" t="str">
        <f>IF(AND(tblPointScore[[#This Row],[Div 1 Pts]]&gt;0,tblPointScore[[#This Row],[Div 2 Pts]]&gt;0),"Y","N")</f>
        <v>N</v>
      </c>
      <c r="AB390" s="35" t="str">
        <f>IF(AND(tblPointScore[[#This Row],[Mac Div 1 A]]&gt;0,tblPointScore[[#This Row],[Mac Div 1 B]]&gt;0),"Y","N")</f>
        <v>N</v>
      </c>
      <c r="AC390" s="35" t="str">
        <f>IF(AND(tblPointScore[[#This Row],[Mac Div 2 A]]&gt;0,tblPointScore[[#This Row],[Mac Div 2 B]]&gt;0),"Y","N")</f>
        <v>N</v>
      </c>
      <c r="AD390" s="35" t="str">
        <f>IF(AND(tblPointScore[[#This Row],[Now Div 1 A]]&gt;0,tblPointScore[[#This Row],[Now Div 1 B]]&gt;0),"Y","N")</f>
        <v>N</v>
      </c>
      <c r="AE390" s="35" t="str">
        <f>IF(AND(tblPointScore[[#This Row],[Now Div 2 A]]&gt;0,tblPointScore[[#This Row],[Now Div 2 B]]&gt;0),"Y","N")</f>
        <v>N</v>
      </c>
      <c r="AF39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91" spans="1:32" hidden="1">
      <c r="A391" s="1">
        <f ca="1">CELL("row", A390)-1</f>
        <v>389</v>
      </c>
      <c r="B391" s="7" t="s">
        <v>221</v>
      </c>
      <c r="C391" s="7" t="s">
        <v>688</v>
      </c>
      <c r="D391" s="4" t="str">
        <f>CONCATENATE(tblPointScore[[#This Row],[Name]]," - ",tblPointScore[[#This Row],[Club]])</f>
        <v>Koehler Jan  - ECC</v>
      </c>
      <c r="E391" s="1">
        <f>IF(ISNA(VLOOKUP(tblPointScore[[#This Row],[Name / Club]],tblGlbn_Div1[[Name / Club]:[Points]],5,FALSE)),0,VLOOKUP(tblPointScore[[#This Row],[Name / Club]],tblGlbn_Div1[[Name / Club]:[Points]],5,FALSE))</f>
        <v>0</v>
      </c>
      <c r="F391" s="1">
        <f>IF(ISNA(VLOOKUP(tblPointScore[[#This Row],[Name / Club]],tblGlbn_Div2[[Name / Club]:[Points]],5,FALSE)),0,VLOOKUP(tblPointScore[[#This Row],[Name / Club]],tblGlbn_Div2[[Name / Club]:[Points]],5,FALSE))</f>
        <v>0</v>
      </c>
      <c r="G391" s="1">
        <f>IF(ISNA(VLOOKUP(tblPointScore[[#This Row],[Name / Club]],tblGlbn_Div1[Name / Club],1,FALSE)),IF(ISNA(VLOOKUP(tblPointScore[[#This Row],[Name / Club]],tblGlbn_Div2[Name / Club],1,FALSE)),0,3),3)</f>
        <v>0</v>
      </c>
      <c r="H391" s="1">
        <f>IF(ISNA(VLOOKUP(tblPointScore[[#This Row],[Name / Club]],tblIll_Div1[[Name / Club]:[Points]],5,FALSE)),0,VLOOKUP(tblPointScore[[#This Row],[Name / Club]],tblIll_Div1[[Name / Club]:[Points]],5,FALSE))</f>
        <v>0</v>
      </c>
      <c r="I391" s="1">
        <f>IF(ISNA(VLOOKUP(tblPointScore[[#This Row],[Name / Club]],tblIll_Div2[[Name / Club]:[Points]],5,FALSE)),0,VLOOKUP(tblPointScore[[#This Row],[Name / Club]],tblIll_Div2[[Name / Club]:[Points]],5,FALSE))</f>
        <v>0</v>
      </c>
      <c r="J391" s="1">
        <f>IF(ISNA(VLOOKUP(tblPointScore[[#This Row],[Name / Club]],tblIll_Div1[Name / Club],1,FALSE)),IF(ISNA(VLOOKUP(tblPointScore[[#This Row],[Name / Club]],tblIll_Div2[Name / Club],1,FALSE)),0,3),3)</f>
        <v>0</v>
      </c>
      <c r="K391" s="1">
        <f>IF(ISNA(VLOOKUP(tblPointScore[[#This Row],[Name / Club]],tblMac_Div1A[[Name / Club]:[Points]],5,FALSE)),0,VLOOKUP(tblPointScore[[#This Row],[Name / Club]],tblMac_Div1A[[Name / Club]:[Points]],5,FALSE))</f>
        <v>0</v>
      </c>
      <c r="L391" s="1">
        <f>IF(ISNA(VLOOKUP(tblPointScore[[#This Row],[Name / Club]],tblMac_Div1B[[Name / Club]:[Points]],5,FALSE)),0,VLOOKUP(tblPointScore[[#This Row],[Name / Club]],tblMac_Div1B[[Name / Club]:[Points]],5,FALSE))</f>
        <v>0</v>
      </c>
      <c r="M391" s="1">
        <f>IF(ISNA(VLOOKUP(tblPointScore[[#This Row],[Name / Club]],tblMac_Div2A[[Name / Club]:[Points]],5,FALSE)),0,VLOOKUP(tblPointScore[[#This Row],[Name / Club]],tblMac_Div2A[[Name / Club]:[Points]],5,FALSE))</f>
        <v>0</v>
      </c>
      <c r="N391" s="1">
        <f>IF(ISNA(VLOOKUP(tblPointScore[[#This Row],[Name / Club]],tblMac_Div2B[[Name / Club]:[Points]],5,FALSE)),0,VLOOKUP(tblPointScore[[#This Row],[Name / Club]],tblMac_Div2B[[Name / Club]:[Points]],5,FALSE))</f>
        <v>0</v>
      </c>
      <c r="O39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91" s="1">
        <f>IF(ISNA(VLOOKUP(tblPointScore[[#This Row],[Name / Club]],tblNow_Div1A[[Name / Club]:[Points]],5,FALSE)),0,VLOOKUP(tblPointScore[[#This Row],[Name / Club]],tblNow_Div1A[[Name / Club]:[Points]],5,FALSE))</f>
        <v>0</v>
      </c>
      <c r="Q391" s="1">
        <f>IF(ISNA(VLOOKUP(tblPointScore[[#This Row],[Name / Club]],tblNow_Div1B[[Name / Club]:[Points]],5,FALSE)),0,VLOOKUP(tblPointScore[[#This Row],[Name / Club]],tblNow_Div1B[[Name / Club]:[Points]],5,FALSE))</f>
        <v>0</v>
      </c>
      <c r="R391" s="1">
        <f>IF(ISNA(VLOOKUP(tblPointScore[[#This Row],[Name / Club]],tblNow_Div2A[[Name / Club]:[Points]],5,FALSE)),0,VLOOKUP(tblPointScore[[#This Row],[Name / Club]],tblNow_Div2A[[Name / Club]:[Points]],5,FALSE))</f>
        <v>0</v>
      </c>
      <c r="S391" s="1">
        <f>IF(ISNA(VLOOKUP(tblPointScore[[#This Row],[Name / Club]],tblNow_Div2B[[Name / Club]:[Points]],5,FALSE)),0,VLOOKUP(tblPointScore[[#This Row],[Name / Club]],tblNow_Div2B[[Name / Club]:[Points]],5,FALSE))</f>
        <v>0</v>
      </c>
      <c r="T39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91" s="1">
        <f>IF(ISNA(VLOOKUP(tblPointScore[[#This Row],[Name / Club]],tblSthn_Div1[[Name / Club]:[Points]],5,FALSE)),0,VLOOKUP(tblPointScore[[#This Row],[Name / Club]],tblSthn_Div1[[Name / Club]:[Points]],5,FALSE))</f>
        <v>0</v>
      </c>
      <c r="V391" s="1">
        <f>IF(ISNA(VLOOKUP(tblPointScore[[#This Row],[Name / Club]],tblSthn_Div2[[Name / Club]:[Points]],5,FALSE)),0,VLOOKUP(tblPointScore[[#This Row],[Name / Club]],tblSthn_Div2[[Name / Club]:[Points]],5,FALSE))</f>
        <v>0</v>
      </c>
      <c r="W391" s="1">
        <f>IF(ISNA(VLOOKUP(tblPointScore[[#This Row],[Name / Club]],tblSthn_Div1[Name / Club],1,FALSE)),IF(ISNA(VLOOKUP(tblPointScore[[#This Row],[Name / Club]],tblSthn_Div2[Name / Club],1,FALSE)),0,3),3)</f>
        <v>0</v>
      </c>
      <c r="X391" s="1">
        <f>SUM(tblPointScore[[#This Row],[Glbn Div 1]:[Sth H Pts]])</f>
        <v>0</v>
      </c>
      <c r="Y39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9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91" s="38" t="str">
        <f>IF(AND(tblPointScore[[#This Row],[Div 1 Pts]]&gt;0,tblPointScore[[#This Row],[Div 2 Pts]]&gt;0),"Y","N")</f>
        <v>N</v>
      </c>
      <c r="AB391" s="35" t="str">
        <f>IF(AND(tblPointScore[[#This Row],[Mac Div 1 A]]&gt;0,tblPointScore[[#This Row],[Mac Div 1 B]]&gt;0),"Y","N")</f>
        <v>N</v>
      </c>
      <c r="AC391" s="35" t="str">
        <f>IF(AND(tblPointScore[[#This Row],[Mac Div 2 A]]&gt;0,tblPointScore[[#This Row],[Mac Div 2 B]]&gt;0),"Y","N")</f>
        <v>N</v>
      </c>
      <c r="AD391" s="35" t="str">
        <f>IF(AND(tblPointScore[[#This Row],[Now Div 1 A]]&gt;0,tblPointScore[[#This Row],[Now Div 1 B]]&gt;0),"Y","N")</f>
        <v>N</v>
      </c>
      <c r="AE391" s="35" t="str">
        <f>IF(AND(tblPointScore[[#This Row],[Now Div 2 A]]&gt;0,tblPointScore[[#This Row],[Now Div 2 B]]&gt;0),"Y","N")</f>
        <v>N</v>
      </c>
      <c r="AF39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92" spans="1:32" hidden="1">
      <c r="A392" s="1">
        <f ca="1">CELL("row", A391)-1</f>
        <v>390</v>
      </c>
      <c r="B392" s="7" t="s">
        <v>480</v>
      </c>
      <c r="C392" s="7" t="s">
        <v>682</v>
      </c>
      <c r="D392" s="4" t="str">
        <f>CONCATENATE(tblPointScore[[#This Row],[Name]]," - ",tblPointScore[[#This Row],[Club]])</f>
        <v>Kollbach Rene - CCC</v>
      </c>
      <c r="E392" s="1">
        <f>IF(ISNA(VLOOKUP(tblPointScore[[#This Row],[Name / Club]],tblGlbn_Div1[[Name / Club]:[Points]],5,FALSE)),0,VLOOKUP(tblPointScore[[#This Row],[Name / Club]],tblGlbn_Div1[[Name / Club]:[Points]],5,FALSE))</f>
        <v>0</v>
      </c>
      <c r="F392" s="9">
        <f>IF(ISNA(VLOOKUP(tblPointScore[[#This Row],[Name / Club]],tblGlbn_Div2[[Name / Club]:[Points]],5,FALSE)),0,VLOOKUP(tblPointScore[[#This Row],[Name / Club]],tblGlbn_Div2[[Name / Club]:[Points]],5,FALSE))</f>
        <v>0</v>
      </c>
      <c r="G392" s="9">
        <f>IF(ISNA(VLOOKUP(tblPointScore[[#This Row],[Name / Club]],tblGlbn_Div1[Name / Club],1,FALSE)),IF(ISNA(VLOOKUP(tblPointScore[[#This Row],[Name / Club]],tblGlbn_Div2[Name / Club],1,FALSE)),0,3),3)</f>
        <v>0</v>
      </c>
      <c r="H392" s="1">
        <f>IF(ISNA(VLOOKUP(tblPointScore[[#This Row],[Name / Club]],tblIll_Div1[[Name / Club]:[Points]],5,FALSE)),0,VLOOKUP(tblPointScore[[#This Row],[Name / Club]],tblIll_Div1[[Name / Club]:[Points]],5,FALSE))</f>
        <v>0</v>
      </c>
      <c r="I392" s="1">
        <f>IF(ISNA(VLOOKUP(tblPointScore[[#This Row],[Name / Club]],tblIll_Div2[[Name / Club]:[Points]],5,FALSE)),0,VLOOKUP(tblPointScore[[#This Row],[Name / Club]],tblIll_Div2[[Name / Club]:[Points]],5,FALSE))</f>
        <v>0</v>
      </c>
      <c r="J392" s="1">
        <f>IF(ISNA(VLOOKUP(tblPointScore[[#This Row],[Name / Club]],tblIll_Div1[Name / Club],1,FALSE)),IF(ISNA(VLOOKUP(tblPointScore[[#This Row],[Name / Club]],tblIll_Div2[Name / Club],1,FALSE)),0,3),3)</f>
        <v>0</v>
      </c>
      <c r="K392" s="1">
        <f>IF(ISNA(VLOOKUP(tblPointScore[[#This Row],[Name / Club]],tblMac_Div1A[[Name / Club]:[Points]],5,FALSE)),0,VLOOKUP(tblPointScore[[#This Row],[Name / Club]],tblMac_Div1A[[Name / Club]:[Points]],5,FALSE))</f>
        <v>0</v>
      </c>
      <c r="L392" s="1">
        <f>IF(ISNA(VLOOKUP(tblPointScore[[#This Row],[Name / Club]],tblMac_Div1B[[Name / Club]:[Points]],5,FALSE)),0,VLOOKUP(tblPointScore[[#This Row],[Name / Club]],tblMac_Div1B[[Name / Club]:[Points]],5,FALSE))</f>
        <v>0</v>
      </c>
      <c r="M392" s="1">
        <f>IF(ISNA(VLOOKUP(tblPointScore[[#This Row],[Name / Club]],tblMac_Div2A[[Name / Club]:[Points]],5,FALSE)),0,VLOOKUP(tblPointScore[[#This Row],[Name / Club]],tblMac_Div2A[[Name / Club]:[Points]],5,FALSE))</f>
        <v>0</v>
      </c>
      <c r="N392" s="1">
        <f>IF(ISNA(VLOOKUP(tblPointScore[[#This Row],[Name / Club]],tblMac_Div2B[[Name / Club]:[Points]],5,FALSE)),0,VLOOKUP(tblPointScore[[#This Row],[Name / Club]],tblMac_Div2B[[Name / Club]:[Points]],5,FALSE))</f>
        <v>0</v>
      </c>
      <c r="O39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92" s="1">
        <f>IF(ISNA(VLOOKUP(tblPointScore[[#This Row],[Name / Club]],tblNow_Div1A[[Name / Club]:[Points]],5,FALSE)),0,VLOOKUP(tblPointScore[[#This Row],[Name / Club]],tblNow_Div1A[[Name / Club]:[Points]],5,FALSE))</f>
        <v>0</v>
      </c>
      <c r="Q392" s="1">
        <f>IF(ISNA(VLOOKUP(tblPointScore[[#This Row],[Name / Club]],tblNow_Div1B[[Name / Club]:[Points]],5,FALSE)),0,VLOOKUP(tblPointScore[[#This Row],[Name / Club]],tblNow_Div1B[[Name / Club]:[Points]],5,FALSE))</f>
        <v>0</v>
      </c>
      <c r="R392" s="1">
        <f>IF(ISNA(VLOOKUP(tblPointScore[[#This Row],[Name / Club]],tblNow_Div2A[[Name / Club]:[Points]],5,FALSE)),0,VLOOKUP(tblPointScore[[#This Row],[Name / Club]],tblNow_Div2A[[Name / Club]:[Points]],5,FALSE))</f>
        <v>0</v>
      </c>
      <c r="S392" s="1">
        <f>IF(ISNA(VLOOKUP(tblPointScore[[#This Row],[Name / Club]],tblNow_Div2B[[Name / Club]:[Points]],5,FALSE)),0,VLOOKUP(tblPointScore[[#This Row],[Name / Club]],tblNow_Div2B[[Name / Club]:[Points]],5,FALSE))</f>
        <v>0</v>
      </c>
      <c r="T39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92" s="1">
        <f>IF(ISNA(VLOOKUP(tblPointScore[[#This Row],[Name / Club]],tblSthn_Div1[[Name / Club]:[Points]],5,FALSE)),0,VLOOKUP(tblPointScore[[#This Row],[Name / Club]],tblSthn_Div1[[Name / Club]:[Points]],5,FALSE))</f>
        <v>0</v>
      </c>
      <c r="V392" s="1">
        <f>IF(ISNA(VLOOKUP(tblPointScore[[#This Row],[Name / Club]],tblSthn_Div2[[Name / Club]:[Points]],5,FALSE)),0,VLOOKUP(tblPointScore[[#This Row],[Name / Club]],tblSthn_Div2[[Name / Club]:[Points]],5,FALSE))</f>
        <v>0</v>
      </c>
      <c r="W392" s="1">
        <f>IF(ISNA(VLOOKUP(tblPointScore[[#This Row],[Name / Club]],tblSthn_Div1[Name / Club],1,FALSE)),IF(ISNA(VLOOKUP(tblPointScore[[#This Row],[Name / Club]],tblSthn_Div2[Name / Club],1,FALSE)),0,3),3)</f>
        <v>0</v>
      </c>
      <c r="X392" s="9">
        <f>SUM(tblPointScore[[#This Row],[Glbn Div 1]:[Sth H Pts]])</f>
        <v>0</v>
      </c>
      <c r="Y39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9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92" s="38" t="str">
        <f>IF(AND(tblPointScore[[#This Row],[Div 1 Pts]]&gt;0,tblPointScore[[#This Row],[Div 2 Pts]]&gt;0),"Y","N")</f>
        <v>N</v>
      </c>
      <c r="AB392" s="35" t="str">
        <f>IF(AND(tblPointScore[[#This Row],[Mac Div 1 A]]&gt;0,tblPointScore[[#This Row],[Mac Div 1 B]]&gt;0),"Y","N")</f>
        <v>N</v>
      </c>
      <c r="AC392" s="35" t="str">
        <f>IF(AND(tblPointScore[[#This Row],[Mac Div 2 A]]&gt;0,tblPointScore[[#This Row],[Mac Div 2 B]]&gt;0),"Y","N")</f>
        <v>N</v>
      </c>
      <c r="AD392" s="35" t="str">
        <f>IF(AND(tblPointScore[[#This Row],[Now Div 1 A]]&gt;0,tblPointScore[[#This Row],[Now Div 1 B]]&gt;0),"Y","N")</f>
        <v>N</v>
      </c>
      <c r="AE392" s="35" t="str">
        <f>IF(AND(tblPointScore[[#This Row],[Now Div 2 A]]&gt;0,tblPointScore[[#This Row],[Now Div 2 B]]&gt;0),"Y","N")</f>
        <v>N</v>
      </c>
      <c r="AF39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93" spans="1:32" hidden="1">
      <c r="A393" s="1">
        <f ca="1">CELL("row", A392)-1</f>
        <v>391</v>
      </c>
      <c r="B393" s="7" t="s">
        <v>222</v>
      </c>
      <c r="C393" s="7" t="s">
        <v>683</v>
      </c>
      <c r="D393" s="4" t="str">
        <f>CONCATENATE(tblPointScore[[#This Row],[Name]]," - ",tblPointScore[[#This Row],[Club]])</f>
        <v>Kooros Harry - SHCC</v>
      </c>
      <c r="E393" s="1">
        <f>IF(ISNA(VLOOKUP(tblPointScore[[#This Row],[Name / Club]],tblGlbn_Div1[[Name / Club]:[Points]],5,FALSE)),0,VLOOKUP(tblPointScore[[#This Row],[Name / Club]],tblGlbn_Div1[[Name / Club]:[Points]],5,FALSE))</f>
        <v>0</v>
      </c>
      <c r="F393" s="1">
        <f>IF(ISNA(VLOOKUP(tblPointScore[[#This Row],[Name / Club]],tblGlbn_Div2[[Name / Club]:[Points]],5,FALSE)),0,VLOOKUP(tblPointScore[[#This Row],[Name / Club]],tblGlbn_Div2[[Name / Club]:[Points]],5,FALSE))</f>
        <v>0</v>
      </c>
      <c r="G393" s="1">
        <f>IF(ISNA(VLOOKUP(tblPointScore[[#This Row],[Name / Club]],tblGlbn_Div1[Name / Club],1,FALSE)),IF(ISNA(VLOOKUP(tblPointScore[[#This Row],[Name / Club]],tblGlbn_Div2[Name / Club],1,FALSE)),0,3),3)</f>
        <v>0</v>
      </c>
      <c r="H393" s="1">
        <f>IF(ISNA(VLOOKUP(tblPointScore[[#This Row],[Name / Club]],tblIll_Div1[[Name / Club]:[Points]],5,FALSE)),0,VLOOKUP(tblPointScore[[#This Row],[Name / Club]],tblIll_Div1[[Name / Club]:[Points]],5,FALSE))</f>
        <v>0</v>
      </c>
      <c r="I393" s="1">
        <f>IF(ISNA(VLOOKUP(tblPointScore[[#This Row],[Name / Club]],tblIll_Div2[[Name / Club]:[Points]],5,FALSE)),0,VLOOKUP(tblPointScore[[#This Row],[Name / Club]],tblIll_Div2[[Name / Club]:[Points]],5,FALSE))</f>
        <v>0</v>
      </c>
      <c r="J393" s="1">
        <f>IF(ISNA(VLOOKUP(tblPointScore[[#This Row],[Name / Club]],tblIll_Div1[Name / Club],1,FALSE)),IF(ISNA(VLOOKUP(tblPointScore[[#This Row],[Name / Club]],tblIll_Div2[Name / Club],1,FALSE)),0,3),3)</f>
        <v>0</v>
      </c>
      <c r="K393" s="1">
        <f>IF(ISNA(VLOOKUP(tblPointScore[[#This Row],[Name / Club]],tblMac_Div1A[[Name / Club]:[Points]],5,FALSE)),0,VLOOKUP(tblPointScore[[#This Row],[Name / Club]],tblMac_Div1A[[Name / Club]:[Points]],5,FALSE))</f>
        <v>0</v>
      </c>
      <c r="L393" s="1">
        <f>IF(ISNA(VLOOKUP(tblPointScore[[#This Row],[Name / Club]],tblMac_Div1B[[Name / Club]:[Points]],5,FALSE)),0,VLOOKUP(tblPointScore[[#This Row],[Name / Club]],tblMac_Div1B[[Name / Club]:[Points]],5,FALSE))</f>
        <v>0</v>
      </c>
      <c r="M393" s="1">
        <f>IF(ISNA(VLOOKUP(tblPointScore[[#This Row],[Name / Club]],tblMac_Div2A[[Name / Club]:[Points]],5,FALSE)),0,VLOOKUP(tblPointScore[[#This Row],[Name / Club]],tblMac_Div2A[[Name / Club]:[Points]],5,FALSE))</f>
        <v>0</v>
      </c>
      <c r="N393" s="1">
        <f>IF(ISNA(VLOOKUP(tblPointScore[[#This Row],[Name / Club]],tblMac_Div2B[[Name / Club]:[Points]],5,FALSE)),0,VLOOKUP(tblPointScore[[#This Row],[Name / Club]],tblMac_Div2B[[Name / Club]:[Points]],5,FALSE))</f>
        <v>0</v>
      </c>
      <c r="O39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93" s="1">
        <f>IF(ISNA(VLOOKUP(tblPointScore[[#This Row],[Name / Club]],tblNow_Div1A[[Name / Club]:[Points]],5,FALSE)),0,VLOOKUP(tblPointScore[[#This Row],[Name / Club]],tblNow_Div1A[[Name / Club]:[Points]],5,FALSE))</f>
        <v>0</v>
      </c>
      <c r="Q393" s="1">
        <f>IF(ISNA(VLOOKUP(tblPointScore[[#This Row],[Name / Club]],tblNow_Div1B[[Name / Club]:[Points]],5,FALSE)),0,VLOOKUP(tblPointScore[[#This Row],[Name / Club]],tblNow_Div1B[[Name / Club]:[Points]],5,FALSE))</f>
        <v>0</v>
      </c>
      <c r="R393" s="1">
        <f>IF(ISNA(VLOOKUP(tblPointScore[[#This Row],[Name / Club]],tblNow_Div2A[[Name / Club]:[Points]],5,FALSE)),0,VLOOKUP(tblPointScore[[#This Row],[Name / Club]],tblNow_Div2A[[Name / Club]:[Points]],5,FALSE))</f>
        <v>0</v>
      </c>
      <c r="S393" s="1">
        <f>IF(ISNA(VLOOKUP(tblPointScore[[#This Row],[Name / Club]],tblNow_Div2B[[Name / Club]:[Points]],5,FALSE)),0,VLOOKUP(tblPointScore[[#This Row],[Name / Club]],tblNow_Div2B[[Name / Club]:[Points]],5,FALSE))</f>
        <v>0</v>
      </c>
      <c r="T39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93" s="1">
        <f>IF(ISNA(VLOOKUP(tblPointScore[[#This Row],[Name / Club]],tblSthn_Div1[[Name / Club]:[Points]],5,FALSE)),0,VLOOKUP(tblPointScore[[#This Row],[Name / Club]],tblSthn_Div1[[Name / Club]:[Points]],5,FALSE))</f>
        <v>0</v>
      </c>
      <c r="V393" s="1">
        <f>IF(ISNA(VLOOKUP(tblPointScore[[#This Row],[Name / Club]],tblSthn_Div2[[Name / Club]:[Points]],5,FALSE)),0,VLOOKUP(tblPointScore[[#This Row],[Name / Club]],tblSthn_Div2[[Name / Club]:[Points]],5,FALSE))</f>
        <v>0</v>
      </c>
      <c r="W393" s="1">
        <f>IF(ISNA(VLOOKUP(tblPointScore[[#This Row],[Name / Club]],tblSthn_Div1[Name / Club],1,FALSE)),IF(ISNA(VLOOKUP(tblPointScore[[#This Row],[Name / Club]],tblSthn_Div2[Name / Club],1,FALSE)),0,3),3)</f>
        <v>0</v>
      </c>
      <c r="X393" s="1">
        <f>SUM(tblPointScore[[#This Row],[Glbn Div 1]:[Sth H Pts]])</f>
        <v>0</v>
      </c>
      <c r="Y39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9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93" s="38" t="str">
        <f>IF(AND(tblPointScore[[#This Row],[Div 1 Pts]]&gt;0,tblPointScore[[#This Row],[Div 2 Pts]]&gt;0),"Y","N")</f>
        <v>N</v>
      </c>
      <c r="AB393" s="35" t="str">
        <f>IF(AND(tblPointScore[[#This Row],[Mac Div 1 A]]&gt;0,tblPointScore[[#This Row],[Mac Div 1 B]]&gt;0),"Y","N")</f>
        <v>N</v>
      </c>
      <c r="AC393" s="35" t="str">
        <f>IF(AND(tblPointScore[[#This Row],[Mac Div 2 A]]&gt;0,tblPointScore[[#This Row],[Mac Div 2 B]]&gt;0),"Y","N")</f>
        <v>N</v>
      </c>
      <c r="AD393" s="35" t="str">
        <f>IF(AND(tblPointScore[[#This Row],[Now Div 1 A]]&gt;0,tblPointScore[[#This Row],[Now Div 1 B]]&gt;0),"Y","N")</f>
        <v>N</v>
      </c>
      <c r="AE393" s="35" t="str">
        <f>IF(AND(tblPointScore[[#This Row],[Now Div 2 A]]&gt;0,tblPointScore[[#This Row],[Now Div 2 B]]&gt;0),"Y","N")</f>
        <v>N</v>
      </c>
      <c r="AF39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94" spans="1:32" hidden="1">
      <c r="A394" s="1">
        <f ca="1">CELL("row", A393)-1</f>
        <v>392</v>
      </c>
      <c r="B394" s="7" t="s">
        <v>352</v>
      </c>
      <c r="C394" s="7" t="s">
        <v>683</v>
      </c>
      <c r="D394" s="4" t="str">
        <f>CONCATENATE(tblPointScore[[#This Row],[Name]]," - ",tblPointScore[[#This Row],[Club]])</f>
        <v>Krebs Michael - SHCC</v>
      </c>
      <c r="E394" s="1">
        <f>IF(ISNA(VLOOKUP(tblPointScore[[#This Row],[Name / Club]],tblGlbn_Div1[[Name / Club]:[Points]],5,FALSE)),0,VLOOKUP(tblPointScore[[#This Row],[Name / Club]],tblGlbn_Div1[[Name / Club]:[Points]],5,FALSE))</f>
        <v>0</v>
      </c>
      <c r="F394" s="9">
        <f>IF(ISNA(VLOOKUP(tblPointScore[[#This Row],[Name / Club]],tblGlbn_Div2[[Name / Club]:[Points]],5,FALSE)),0,VLOOKUP(tblPointScore[[#This Row],[Name / Club]],tblGlbn_Div2[[Name / Club]:[Points]],5,FALSE))</f>
        <v>0</v>
      </c>
      <c r="G394" s="9">
        <f>IF(ISNA(VLOOKUP(tblPointScore[[#This Row],[Name / Club]],tblGlbn_Div1[Name / Club],1,FALSE)),IF(ISNA(VLOOKUP(tblPointScore[[#This Row],[Name / Club]],tblGlbn_Div2[Name / Club],1,FALSE)),0,3),3)</f>
        <v>0</v>
      </c>
      <c r="H394" s="1">
        <f>IF(ISNA(VLOOKUP(tblPointScore[[#This Row],[Name / Club]],tblIll_Div1[[Name / Club]:[Points]],5,FALSE)),0,VLOOKUP(tblPointScore[[#This Row],[Name / Club]],tblIll_Div1[[Name / Club]:[Points]],5,FALSE))</f>
        <v>0</v>
      </c>
      <c r="I394" s="1">
        <f>IF(ISNA(VLOOKUP(tblPointScore[[#This Row],[Name / Club]],tblIll_Div2[[Name / Club]:[Points]],5,FALSE)),0,VLOOKUP(tblPointScore[[#This Row],[Name / Club]],tblIll_Div2[[Name / Club]:[Points]],5,FALSE))</f>
        <v>0</v>
      </c>
      <c r="J394" s="1">
        <f>IF(ISNA(VLOOKUP(tblPointScore[[#This Row],[Name / Club]],tblIll_Div1[Name / Club],1,FALSE)),IF(ISNA(VLOOKUP(tblPointScore[[#This Row],[Name / Club]],tblIll_Div2[Name / Club],1,FALSE)),0,3),3)</f>
        <v>0</v>
      </c>
      <c r="K394" s="1">
        <f>IF(ISNA(VLOOKUP(tblPointScore[[#This Row],[Name / Club]],tblMac_Div1A[[Name / Club]:[Points]],5,FALSE)),0,VLOOKUP(tblPointScore[[#This Row],[Name / Club]],tblMac_Div1A[[Name / Club]:[Points]],5,FALSE))</f>
        <v>0</v>
      </c>
      <c r="L394" s="1">
        <f>IF(ISNA(VLOOKUP(tblPointScore[[#This Row],[Name / Club]],tblMac_Div1B[[Name / Club]:[Points]],5,FALSE)),0,VLOOKUP(tblPointScore[[#This Row],[Name / Club]],tblMac_Div1B[[Name / Club]:[Points]],5,FALSE))</f>
        <v>0</v>
      </c>
      <c r="M394" s="1">
        <f>IF(ISNA(VLOOKUP(tblPointScore[[#This Row],[Name / Club]],tblMac_Div2A[[Name / Club]:[Points]],5,FALSE)),0,VLOOKUP(tblPointScore[[#This Row],[Name / Club]],tblMac_Div2A[[Name / Club]:[Points]],5,FALSE))</f>
        <v>0</v>
      </c>
      <c r="N394" s="1">
        <f>IF(ISNA(VLOOKUP(tblPointScore[[#This Row],[Name / Club]],tblMac_Div2B[[Name / Club]:[Points]],5,FALSE)),0,VLOOKUP(tblPointScore[[#This Row],[Name / Club]],tblMac_Div2B[[Name / Club]:[Points]],5,FALSE))</f>
        <v>0</v>
      </c>
      <c r="O39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94" s="1">
        <f>IF(ISNA(VLOOKUP(tblPointScore[[#This Row],[Name / Club]],tblNow_Div1A[[Name / Club]:[Points]],5,FALSE)),0,VLOOKUP(tblPointScore[[#This Row],[Name / Club]],tblNow_Div1A[[Name / Club]:[Points]],5,FALSE))</f>
        <v>0</v>
      </c>
      <c r="Q394" s="1">
        <f>IF(ISNA(VLOOKUP(tblPointScore[[#This Row],[Name / Club]],tblNow_Div1B[[Name / Club]:[Points]],5,FALSE)),0,VLOOKUP(tblPointScore[[#This Row],[Name / Club]],tblNow_Div1B[[Name / Club]:[Points]],5,FALSE))</f>
        <v>0</v>
      </c>
      <c r="R394" s="1">
        <f>IF(ISNA(VLOOKUP(tblPointScore[[#This Row],[Name / Club]],tblNow_Div2A[[Name / Club]:[Points]],5,FALSE)),0,VLOOKUP(tblPointScore[[#This Row],[Name / Club]],tblNow_Div2A[[Name / Club]:[Points]],5,FALSE))</f>
        <v>0</v>
      </c>
      <c r="S394" s="1">
        <f>IF(ISNA(VLOOKUP(tblPointScore[[#This Row],[Name / Club]],tblNow_Div2B[[Name / Club]:[Points]],5,FALSE)),0,VLOOKUP(tblPointScore[[#This Row],[Name / Club]],tblNow_Div2B[[Name / Club]:[Points]],5,FALSE))</f>
        <v>0</v>
      </c>
      <c r="T39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94" s="1">
        <f>IF(ISNA(VLOOKUP(tblPointScore[[#This Row],[Name / Club]],tblSthn_Div1[[Name / Club]:[Points]],5,FALSE)),0,VLOOKUP(tblPointScore[[#This Row],[Name / Club]],tblSthn_Div1[[Name / Club]:[Points]],5,FALSE))</f>
        <v>0</v>
      </c>
      <c r="V394" s="1">
        <f>IF(ISNA(VLOOKUP(tblPointScore[[#This Row],[Name / Club]],tblSthn_Div2[[Name / Club]:[Points]],5,FALSE)),0,VLOOKUP(tblPointScore[[#This Row],[Name / Club]],tblSthn_Div2[[Name / Club]:[Points]],5,FALSE))</f>
        <v>0</v>
      </c>
      <c r="W394" s="1">
        <f>IF(ISNA(VLOOKUP(tblPointScore[[#This Row],[Name / Club]],tblSthn_Div1[Name / Club],1,FALSE)),IF(ISNA(VLOOKUP(tblPointScore[[#This Row],[Name / Club]],tblSthn_Div2[Name / Club],1,FALSE)),0,3),3)</f>
        <v>0</v>
      </c>
      <c r="X394" s="9">
        <f>SUM(tblPointScore[[#This Row],[Glbn Div 1]:[Sth H Pts]])</f>
        <v>0</v>
      </c>
      <c r="Y39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9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94" s="38" t="str">
        <f>IF(AND(tblPointScore[[#This Row],[Div 1 Pts]]&gt;0,tblPointScore[[#This Row],[Div 2 Pts]]&gt;0),"Y","N")</f>
        <v>N</v>
      </c>
      <c r="AB394" s="35" t="str">
        <f>IF(AND(tblPointScore[[#This Row],[Mac Div 1 A]]&gt;0,tblPointScore[[#This Row],[Mac Div 1 B]]&gt;0),"Y","N")</f>
        <v>N</v>
      </c>
      <c r="AC394" s="35" t="str">
        <f>IF(AND(tblPointScore[[#This Row],[Mac Div 2 A]]&gt;0,tblPointScore[[#This Row],[Mac Div 2 B]]&gt;0),"Y","N")</f>
        <v>N</v>
      </c>
      <c r="AD394" s="35" t="str">
        <f>IF(AND(tblPointScore[[#This Row],[Now Div 1 A]]&gt;0,tblPointScore[[#This Row],[Now Div 1 B]]&gt;0),"Y","N")</f>
        <v>N</v>
      </c>
      <c r="AE394" s="35" t="str">
        <f>IF(AND(tblPointScore[[#This Row],[Now Div 2 A]]&gt;0,tblPointScore[[#This Row],[Now Div 2 B]]&gt;0),"Y","N")</f>
        <v>N</v>
      </c>
      <c r="AF39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95" spans="1:32" hidden="1">
      <c r="A395" s="1">
        <f ca="1">CELL("row", A394)-1</f>
        <v>393</v>
      </c>
      <c r="B395" s="7" t="s">
        <v>384</v>
      </c>
      <c r="C395" s="7" t="s">
        <v>685</v>
      </c>
      <c r="D395" s="4" t="str">
        <f>CONCATENATE(tblPointScore[[#This Row],[Name]]," - ",tblPointScore[[#This Row],[Club]])</f>
        <v>Kreilis Peter - ICC</v>
      </c>
      <c r="E395" s="1">
        <f>IF(ISNA(VLOOKUP(tblPointScore[[#This Row],[Name / Club]],tblGlbn_Div1[[Name / Club]:[Points]],5,FALSE)),0,VLOOKUP(tblPointScore[[#This Row],[Name / Club]],tblGlbn_Div1[[Name / Club]:[Points]],5,FALSE))</f>
        <v>0</v>
      </c>
      <c r="F395" s="9">
        <f>IF(ISNA(VLOOKUP(tblPointScore[[#This Row],[Name / Club]],tblGlbn_Div2[[Name / Club]:[Points]],5,FALSE)),0,VLOOKUP(tblPointScore[[#This Row],[Name / Club]],tblGlbn_Div2[[Name / Club]:[Points]],5,FALSE))</f>
        <v>0</v>
      </c>
      <c r="G395" s="9">
        <f>IF(ISNA(VLOOKUP(tblPointScore[[#This Row],[Name / Club]],tblGlbn_Div1[Name / Club],1,FALSE)),IF(ISNA(VLOOKUP(tblPointScore[[#This Row],[Name / Club]],tblGlbn_Div2[Name / Club],1,FALSE)),0,3),3)</f>
        <v>0</v>
      </c>
      <c r="H395" s="1">
        <f>IF(ISNA(VLOOKUP(tblPointScore[[#This Row],[Name / Club]],tblIll_Div1[[Name / Club]:[Points]],5,FALSE)),0,VLOOKUP(tblPointScore[[#This Row],[Name / Club]],tblIll_Div1[[Name / Club]:[Points]],5,FALSE))</f>
        <v>0</v>
      </c>
      <c r="I395" s="1">
        <f>IF(ISNA(VLOOKUP(tblPointScore[[#This Row],[Name / Club]],tblIll_Div2[[Name / Club]:[Points]],5,FALSE)),0,VLOOKUP(tblPointScore[[#This Row],[Name / Club]],tblIll_Div2[[Name / Club]:[Points]],5,FALSE))</f>
        <v>0</v>
      </c>
      <c r="J395" s="1">
        <f>IF(ISNA(VLOOKUP(tblPointScore[[#This Row],[Name / Club]],tblIll_Div1[Name / Club],1,FALSE)),IF(ISNA(VLOOKUP(tblPointScore[[#This Row],[Name / Club]],tblIll_Div2[Name / Club],1,FALSE)),0,3),3)</f>
        <v>0</v>
      </c>
      <c r="K395" s="1">
        <f>IF(ISNA(VLOOKUP(tblPointScore[[#This Row],[Name / Club]],tblMac_Div1A[[Name / Club]:[Points]],5,FALSE)),0,VLOOKUP(tblPointScore[[#This Row],[Name / Club]],tblMac_Div1A[[Name / Club]:[Points]],5,FALSE))</f>
        <v>0</v>
      </c>
      <c r="L395" s="1">
        <f>IF(ISNA(VLOOKUP(tblPointScore[[#This Row],[Name / Club]],tblMac_Div1B[[Name / Club]:[Points]],5,FALSE)),0,VLOOKUP(tblPointScore[[#This Row],[Name / Club]],tblMac_Div1B[[Name / Club]:[Points]],5,FALSE))</f>
        <v>0</v>
      </c>
      <c r="M395" s="1">
        <f>IF(ISNA(VLOOKUP(tblPointScore[[#This Row],[Name / Club]],tblMac_Div2A[[Name / Club]:[Points]],5,FALSE)),0,VLOOKUP(tblPointScore[[#This Row],[Name / Club]],tblMac_Div2A[[Name / Club]:[Points]],5,FALSE))</f>
        <v>0</v>
      </c>
      <c r="N395" s="1">
        <f>IF(ISNA(VLOOKUP(tblPointScore[[#This Row],[Name / Club]],tblMac_Div2B[[Name / Club]:[Points]],5,FALSE)),0,VLOOKUP(tblPointScore[[#This Row],[Name / Club]],tblMac_Div2B[[Name / Club]:[Points]],5,FALSE))</f>
        <v>0</v>
      </c>
      <c r="O39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95" s="1">
        <f>IF(ISNA(VLOOKUP(tblPointScore[[#This Row],[Name / Club]],tblNow_Div1A[[Name / Club]:[Points]],5,FALSE)),0,VLOOKUP(tblPointScore[[#This Row],[Name / Club]],tblNow_Div1A[[Name / Club]:[Points]],5,FALSE))</f>
        <v>0</v>
      </c>
      <c r="Q395" s="1">
        <f>IF(ISNA(VLOOKUP(tblPointScore[[#This Row],[Name / Club]],tblNow_Div1B[[Name / Club]:[Points]],5,FALSE)),0,VLOOKUP(tblPointScore[[#This Row],[Name / Club]],tblNow_Div1B[[Name / Club]:[Points]],5,FALSE))</f>
        <v>0</v>
      </c>
      <c r="R395" s="1">
        <f>IF(ISNA(VLOOKUP(tblPointScore[[#This Row],[Name / Club]],tblNow_Div2A[[Name / Club]:[Points]],5,FALSE)),0,VLOOKUP(tblPointScore[[#This Row],[Name / Club]],tblNow_Div2A[[Name / Club]:[Points]],5,FALSE))</f>
        <v>0</v>
      </c>
      <c r="S395" s="1">
        <f>IF(ISNA(VLOOKUP(tblPointScore[[#This Row],[Name / Club]],tblNow_Div2B[[Name / Club]:[Points]],5,FALSE)),0,VLOOKUP(tblPointScore[[#This Row],[Name / Club]],tblNow_Div2B[[Name / Club]:[Points]],5,FALSE))</f>
        <v>0</v>
      </c>
      <c r="T39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95" s="1">
        <f>IF(ISNA(VLOOKUP(tblPointScore[[#This Row],[Name / Club]],tblSthn_Div1[[Name / Club]:[Points]],5,FALSE)),0,VLOOKUP(tblPointScore[[#This Row],[Name / Club]],tblSthn_Div1[[Name / Club]:[Points]],5,FALSE))</f>
        <v>0</v>
      </c>
      <c r="V395" s="1">
        <f>IF(ISNA(VLOOKUP(tblPointScore[[#This Row],[Name / Club]],tblSthn_Div2[[Name / Club]:[Points]],5,FALSE)),0,VLOOKUP(tblPointScore[[#This Row],[Name / Club]],tblSthn_Div2[[Name / Club]:[Points]],5,FALSE))</f>
        <v>0</v>
      </c>
      <c r="W395" s="1">
        <f>IF(ISNA(VLOOKUP(tblPointScore[[#This Row],[Name / Club]],tblSthn_Div1[Name / Club],1,FALSE)),IF(ISNA(VLOOKUP(tblPointScore[[#This Row],[Name / Club]],tblSthn_Div2[Name / Club],1,FALSE)),0,3),3)</f>
        <v>0</v>
      </c>
      <c r="X395" s="9">
        <f>SUM(tblPointScore[[#This Row],[Glbn Div 1]:[Sth H Pts]])</f>
        <v>0</v>
      </c>
      <c r="Y39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9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95" s="38" t="str">
        <f>IF(AND(tblPointScore[[#This Row],[Div 1 Pts]]&gt;0,tblPointScore[[#This Row],[Div 2 Pts]]&gt;0),"Y","N")</f>
        <v>N</v>
      </c>
      <c r="AB395" s="35" t="str">
        <f>IF(AND(tblPointScore[[#This Row],[Mac Div 1 A]]&gt;0,tblPointScore[[#This Row],[Mac Div 1 B]]&gt;0),"Y","N")</f>
        <v>N</v>
      </c>
      <c r="AC395" s="35" t="str">
        <f>IF(AND(tblPointScore[[#This Row],[Mac Div 2 A]]&gt;0,tblPointScore[[#This Row],[Mac Div 2 B]]&gt;0),"Y","N")</f>
        <v>N</v>
      </c>
      <c r="AD395" s="35" t="str">
        <f>IF(AND(tblPointScore[[#This Row],[Now Div 1 A]]&gt;0,tblPointScore[[#This Row],[Now Div 1 B]]&gt;0),"Y","N")</f>
        <v>N</v>
      </c>
      <c r="AE395" s="35" t="str">
        <f>IF(AND(tblPointScore[[#This Row],[Now Div 2 A]]&gt;0,tblPointScore[[#This Row],[Now Div 2 B]]&gt;0),"Y","N")</f>
        <v>N</v>
      </c>
      <c r="AF39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96" spans="1:32" hidden="1">
      <c r="A396" s="1">
        <f ca="1">CELL("row", A395)-1</f>
        <v>394</v>
      </c>
      <c r="B396" s="7" t="s">
        <v>224</v>
      </c>
      <c r="C396" s="7" t="s">
        <v>685</v>
      </c>
      <c r="D396" s="4" t="str">
        <f>CONCATENATE(tblPointScore[[#This Row],[Name]]," - ",tblPointScore[[#This Row],[Club]])</f>
        <v>Krstevski Bobby  - ICC</v>
      </c>
      <c r="E396" s="1">
        <f>IF(ISNA(VLOOKUP(tblPointScore[[#This Row],[Name / Club]],tblGlbn_Div1[[Name / Club]:[Points]],5,FALSE)),0,VLOOKUP(tblPointScore[[#This Row],[Name / Club]],tblGlbn_Div1[[Name / Club]:[Points]],5,FALSE))</f>
        <v>0</v>
      </c>
      <c r="F396" s="1">
        <f>IF(ISNA(VLOOKUP(tblPointScore[[#This Row],[Name / Club]],tblGlbn_Div2[[Name / Club]:[Points]],5,FALSE)),0,VLOOKUP(tblPointScore[[#This Row],[Name / Club]],tblGlbn_Div2[[Name / Club]:[Points]],5,FALSE))</f>
        <v>0</v>
      </c>
      <c r="G396" s="1">
        <f>IF(ISNA(VLOOKUP(tblPointScore[[#This Row],[Name / Club]],tblGlbn_Div1[Name / Club],1,FALSE)),IF(ISNA(VLOOKUP(tblPointScore[[#This Row],[Name / Club]],tblGlbn_Div2[Name / Club],1,FALSE)),0,3),3)</f>
        <v>0</v>
      </c>
      <c r="H396" s="1">
        <f>IF(ISNA(VLOOKUP(tblPointScore[[#This Row],[Name / Club]],tblIll_Div1[[Name / Club]:[Points]],5,FALSE)),0,VLOOKUP(tblPointScore[[#This Row],[Name / Club]],tblIll_Div1[[Name / Club]:[Points]],5,FALSE))</f>
        <v>0</v>
      </c>
      <c r="I396" s="1">
        <f>IF(ISNA(VLOOKUP(tblPointScore[[#This Row],[Name / Club]],tblIll_Div2[[Name / Club]:[Points]],5,FALSE)),0,VLOOKUP(tblPointScore[[#This Row],[Name / Club]],tblIll_Div2[[Name / Club]:[Points]],5,FALSE))</f>
        <v>0</v>
      </c>
      <c r="J396" s="1">
        <f>IF(ISNA(VLOOKUP(tblPointScore[[#This Row],[Name / Club]],tblIll_Div1[Name / Club],1,FALSE)),IF(ISNA(VLOOKUP(tblPointScore[[#This Row],[Name / Club]],tblIll_Div2[Name / Club],1,FALSE)),0,3),3)</f>
        <v>0</v>
      </c>
      <c r="K396" s="1">
        <f>IF(ISNA(VLOOKUP(tblPointScore[[#This Row],[Name / Club]],tblMac_Div1A[[Name / Club]:[Points]],5,FALSE)),0,VLOOKUP(tblPointScore[[#This Row],[Name / Club]],tblMac_Div1A[[Name / Club]:[Points]],5,FALSE))</f>
        <v>0</v>
      </c>
      <c r="L396" s="1">
        <f>IF(ISNA(VLOOKUP(tblPointScore[[#This Row],[Name / Club]],tblMac_Div1B[[Name / Club]:[Points]],5,FALSE)),0,VLOOKUP(tblPointScore[[#This Row],[Name / Club]],tblMac_Div1B[[Name / Club]:[Points]],5,FALSE))</f>
        <v>0</v>
      </c>
      <c r="M396" s="1">
        <f>IF(ISNA(VLOOKUP(tblPointScore[[#This Row],[Name / Club]],tblMac_Div2A[[Name / Club]:[Points]],5,FALSE)),0,VLOOKUP(tblPointScore[[#This Row],[Name / Club]],tblMac_Div2A[[Name / Club]:[Points]],5,FALSE))</f>
        <v>0</v>
      </c>
      <c r="N396" s="1">
        <f>IF(ISNA(VLOOKUP(tblPointScore[[#This Row],[Name / Club]],tblMac_Div2B[[Name / Club]:[Points]],5,FALSE)),0,VLOOKUP(tblPointScore[[#This Row],[Name / Club]],tblMac_Div2B[[Name / Club]:[Points]],5,FALSE))</f>
        <v>0</v>
      </c>
      <c r="O39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96" s="1">
        <f>IF(ISNA(VLOOKUP(tblPointScore[[#This Row],[Name / Club]],tblNow_Div1A[[Name / Club]:[Points]],5,FALSE)),0,VLOOKUP(tblPointScore[[#This Row],[Name / Club]],tblNow_Div1A[[Name / Club]:[Points]],5,FALSE))</f>
        <v>0</v>
      </c>
      <c r="Q396" s="1">
        <f>IF(ISNA(VLOOKUP(tblPointScore[[#This Row],[Name / Club]],tblNow_Div1B[[Name / Club]:[Points]],5,FALSE)),0,VLOOKUP(tblPointScore[[#This Row],[Name / Club]],tblNow_Div1B[[Name / Club]:[Points]],5,FALSE))</f>
        <v>0</v>
      </c>
      <c r="R396" s="1">
        <f>IF(ISNA(VLOOKUP(tblPointScore[[#This Row],[Name / Club]],tblNow_Div2A[[Name / Club]:[Points]],5,FALSE)),0,VLOOKUP(tblPointScore[[#This Row],[Name / Club]],tblNow_Div2A[[Name / Club]:[Points]],5,FALSE))</f>
        <v>0</v>
      </c>
      <c r="S396" s="1">
        <f>IF(ISNA(VLOOKUP(tblPointScore[[#This Row],[Name / Club]],tblNow_Div2B[[Name / Club]:[Points]],5,FALSE)),0,VLOOKUP(tblPointScore[[#This Row],[Name / Club]],tblNow_Div2B[[Name / Club]:[Points]],5,FALSE))</f>
        <v>0</v>
      </c>
      <c r="T39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96" s="1">
        <f>IF(ISNA(VLOOKUP(tblPointScore[[#This Row],[Name / Club]],tblSthn_Div1[[Name / Club]:[Points]],5,FALSE)),0,VLOOKUP(tblPointScore[[#This Row],[Name / Club]],tblSthn_Div1[[Name / Club]:[Points]],5,FALSE))</f>
        <v>0</v>
      </c>
      <c r="V396" s="1">
        <f>IF(ISNA(VLOOKUP(tblPointScore[[#This Row],[Name / Club]],tblSthn_Div2[[Name / Club]:[Points]],5,FALSE)),0,VLOOKUP(tblPointScore[[#This Row],[Name / Club]],tblSthn_Div2[[Name / Club]:[Points]],5,FALSE))</f>
        <v>0</v>
      </c>
      <c r="W396" s="1">
        <f>IF(ISNA(VLOOKUP(tblPointScore[[#This Row],[Name / Club]],tblSthn_Div1[Name / Club],1,FALSE)),IF(ISNA(VLOOKUP(tblPointScore[[#This Row],[Name / Club]],tblSthn_Div2[Name / Club],1,FALSE)),0,3),3)</f>
        <v>0</v>
      </c>
      <c r="X396" s="1">
        <f>SUM(tblPointScore[[#This Row],[Glbn Div 1]:[Sth H Pts]])</f>
        <v>0</v>
      </c>
      <c r="Y39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9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96" s="38" t="str">
        <f>IF(AND(tblPointScore[[#This Row],[Div 1 Pts]]&gt;0,tblPointScore[[#This Row],[Div 2 Pts]]&gt;0),"Y","N")</f>
        <v>N</v>
      </c>
      <c r="AB396" s="35" t="str">
        <f>IF(AND(tblPointScore[[#This Row],[Mac Div 1 A]]&gt;0,tblPointScore[[#This Row],[Mac Div 1 B]]&gt;0),"Y","N")</f>
        <v>N</v>
      </c>
      <c r="AC396" s="35" t="str">
        <f>IF(AND(tblPointScore[[#This Row],[Mac Div 2 A]]&gt;0,tblPointScore[[#This Row],[Mac Div 2 B]]&gt;0),"Y","N")</f>
        <v>N</v>
      </c>
      <c r="AD396" s="35" t="str">
        <f>IF(AND(tblPointScore[[#This Row],[Now Div 1 A]]&gt;0,tblPointScore[[#This Row],[Now Div 1 B]]&gt;0),"Y","N")</f>
        <v>N</v>
      </c>
      <c r="AE396" s="35" t="str">
        <f>IF(AND(tblPointScore[[#This Row],[Now Div 2 A]]&gt;0,tblPointScore[[#This Row],[Now Div 2 B]]&gt;0),"Y","N")</f>
        <v>N</v>
      </c>
      <c r="AF39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97" spans="1:32" hidden="1">
      <c r="A397" s="1">
        <f ca="1">CELL("row", A396)-1</f>
        <v>395</v>
      </c>
      <c r="B397" s="7" t="s">
        <v>371</v>
      </c>
      <c r="C397" s="7" t="s">
        <v>682</v>
      </c>
      <c r="D397" s="4" t="str">
        <f>CONCATENATE(tblPointScore[[#This Row],[Name]]," - ",tblPointScore[[#This Row],[Club]])</f>
        <v>Kubecka Daniel - CCC</v>
      </c>
      <c r="E397" s="1">
        <f>IF(ISNA(VLOOKUP(tblPointScore[[#This Row],[Name / Club]],tblGlbn_Div1[[Name / Club]:[Points]],5,FALSE)),0,VLOOKUP(tblPointScore[[#This Row],[Name / Club]],tblGlbn_Div1[[Name / Club]:[Points]],5,FALSE))</f>
        <v>0</v>
      </c>
      <c r="F397" s="9">
        <f>IF(ISNA(VLOOKUP(tblPointScore[[#This Row],[Name / Club]],tblGlbn_Div2[[Name / Club]:[Points]],5,FALSE)),0,VLOOKUP(tblPointScore[[#This Row],[Name / Club]],tblGlbn_Div2[[Name / Club]:[Points]],5,FALSE))</f>
        <v>0</v>
      </c>
      <c r="G397" s="9">
        <f>IF(ISNA(VLOOKUP(tblPointScore[[#This Row],[Name / Club]],tblGlbn_Div1[Name / Club],1,FALSE)),IF(ISNA(VLOOKUP(tblPointScore[[#This Row],[Name / Club]],tblGlbn_Div2[Name / Club],1,FALSE)),0,3),3)</f>
        <v>0</v>
      </c>
      <c r="H397" s="1">
        <f>IF(ISNA(VLOOKUP(tblPointScore[[#This Row],[Name / Club]],tblIll_Div1[[Name / Club]:[Points]],5,FALSE)),0,VLOOKUP(tblPointScore[[#This Row],[Name / Club]],tblIll_Div1[[Name / Club]:[Points]],5,FALSE))</f>
        <v>0</v>
      </c>
      <c r="I397" s="1">
        <f>IF(ISNA(VLOOKUP(tblPointScore[[#This Row],[Name / Club]],tblIll_Div2[[Name / Club]:[Points]],5,FALSE)),0,VLOOKUP(tblPointScore[[#This Row],[Name / Club]],tblIll_Div2[[Name / Club]:[Points]],5,FALSE))</f>
        <v>0</v>
      </c>
      <c r="J397" s="1">
        <f>IF(ISNA(VLOOKUP(tblPointScore[[#This Row],[Name / Club]],tblIll_Div1[Name / Club],1,FALSE)),IF(ISNA(VLOOKUP(tblPointScore[[#This Row],[Name / Club]],tblIll_Div2[Name / Club],1,FALSE)),0,3),3)</f>
        <v>0</v>
      </c>
      <c r="K397" s="1">
        <f>IF(ISNA(VLOOKUP(tblPointScore[[#This Row],[Name / Club]],tblMac_Div1A[[Name / Club]:[Points]],5,FALSE)),0,VLOOKUP(tblPointScore[[#This Row],[Name / Club]],tblMac_Div1A[[Name / Club]:[Points]],5,FALSE))</f>
        <v>0</v>
      </c>
      <c r="L397" s="1">
        <f>IF(ISNA(VLOOKUP(tblPointScore[[#This Row],[Name / Club]],tblMac_Div1B[[Name / Club]:[Points]],5,FALSE)),0,VLOOKUP(tblPointScore[[#This Row],[Name / Club]],tblMac_Div1B[[Name / Club]:[Points]],5,FALSE))</f>
        <v>0</v>
      </c>
      <c r="M397" s="1">
        <f>IF(ISNA(VLOOKUP(tblPointScore[[#This Row],[Name / Club]],tblMac_Div2A[[Name / Club]:[Points]],5,FALSE)),0,VLOOKUP(tblPointScore[[#This Row],[Name / Club]],tblMac_Div2A[[Name / Club]:[Points]],5,FALSE))</f>
        <v>0</v>
      </c>
      <c r="N397" s="1">
        <f>IF(ISNA(VLOOKUP(tblPointScore[[#This Row],[Name / Club]],tblMac_Div2B[[Name / Club]:[Points]],5,FALSE)),0,VLOOKUP(tblPointScore[[#This Row],[Name / Club]],tblMac_Div2B[[Name / Club]:[Points]],5,FALSE))</f>
        <v>0</v>
      </c>
      <c r="O39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97" s="1">
        <f>IF(ISNA(VLOOKUP(tblPointScore[[#This Row],[Name / Club]],tblNow_Div1A[[Name / Club]:[Points]],5,FALSE)),0,VLOOKUP(tblPointScore[[#This Row],[Name / Club]],tblNow_Div1A[[Name / Club]:[Points]],5,FALSE))</f>
        <v>0</v>
      </c>
      <c r="Q397" s="1">
        <f>IF(ISNA(VLOOKUP(tblPointScore[[#This Row],[Name / Club]],tblNow_Div1B[[Name / Club]:[Points]],5,FALSE)),0,VLOOKUP(tblPointScore[[#This Row],[Name / Club]],tblNow_Div1B[[Name / Club]:[Points]],5,FALSE))</f>
        <v>0</v>
      </c>
      <c r="R397" s="1">
        <f>IF(ISNA(VLOOKUP(tblPointScore[[#This Row],[Name / Club]],tblNow_Div2A[[Name / Club]:[Points]],5,FALSE)),0,VLOOKUP(tblPointScore[[#This Row],[Name / Club]],tblNow_Div2A[[Name / Club]:[Points]],5,FALSE))</f>
        <v>0</v>
      </c>
      <c r="S397" s="1">
        <f>IF(ISNA(VLOOKUP(tblPointScore[[#This Row],[Name / Club]],tblNow_Div2B[[Name / Club]:[Points]],5,FALSE)),0,VLOOKUP(tblPointScore[[#This Row],[Name / Club]],tblNow_Div2B[[Name / Club]:[Points]],5,FALSE))</f>
        <v>0</v>
      </c>
      <c r="T39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97" s="1">
        <f>IF(ISNA(VLOOKUP(tblPointScore[[#This Row],[Name / Club]],tblSthn_Div1[[Name / Club]:[Points]],5,FALSE)),0,VLOOKUP(tblPointScore[[#This Row],[Name / Club]],tblSthn_Div1[[Name / Club]:[Points]],5,FALSE))</f>
        <v>0</v>
      </c>
      <c r="V397" s="1">
        <f>IF(ISNA(VLOOKUP(tblPointScore[[#This Row],[Name / Club]],tblSthn_Div2[[Name / Club]:[Points]],5,FALSE)),0,VLOOKUP(tblPointScore[[#This Row],[Name / Club]],tblSthn_Div2[[Name / Club]:[Points]],5,FALSE))</f>
        <v>0</v>
      </c>
      <c r="W397" s="1">
        <f>IF(ISNA(VLOOKUP(tblPointScore[[#This Row],[Name / Club]],tblSthn_Div1[Name / Club],1,FALSE)),IF(ISNA(VLOOKUP(tblPointScore[[#This Row],[Name / Club]],tblSthn_Div2[Name / Club],1,FALSE)),0,3),3)</f>
        <v>0</v>
      </c>
      <c r="X397" s="9">
        <f>SUM(tblPointScore[[#This Row],[Glbn Div 1]:[Sth H Pts]])</f>
        <v>0</v>
      </c>
      <c r="Y39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9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97" s="38" t="str">
        <f>IF(AND(tblPointScore[[#This Row],[Div 1 Pts]]&gt;0,tblPointScore[[#This Row],[Div 2 Pts]]&gt;0),"Y","N")</f>
        <v>N</v>
      </c>
      <c r="AB397" s="35" t="str">
        <f>IF(AND(tblPointScore[[#This Row],[Mac Div 1 A]]&gt;0,tblPointScore[[#This Row],[Mac Div 1 B]]&gt;0),"Y","N")</f>
        <v>N</v>
      </c>
      <c r="AC397" s="35" t="str">
        <f>IF(AND(tblPointScore[[#This Row],[Mac Div 2 A]]&gt;0,tblPointScore[[#This Row],[Mac Div 2 B]]&gt;0),"Y","N")</f>
        <v>N</v>
      </c>
      <c r="AD397" s="35" t="str">
        <f>IF(AND(tblPointScore[[#This Row],[Now Div 1 A]]&gt;0,tblPointScore[[#This Row],[Now Div 1 B]]&gt;0),"Y","N")</f>
        <v>N</v>
      </c>
      <c r="AE397" s="35" t="str">
        <f>IF(AND(tblPointScore[[#This Row],[Now Div 2 A]]&gt;0,tblPointScore[[#This Row],[Now Div 2 B]]&gt;0),"Y","N")</f>
        <v>N</v>
      </c>
      <c r="AF39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98" spans="1:32" hidden="1">
      <c r="A398" s="1">
        <f ca="1">CELL("row", A397)-1</f>
        <v>396</v>
      </c>
      <c r="B398" s="7" t="s">
        <v>225</v>
      </c>
      <c r="C398" s="7" t="s">
        <v>682</v>
      </c>
      <c r="D398" s="4" t="str">
        <f>CONCATENATE(tblPointScore[[#This Row],[Name]]," - ",tblPointScore[[#This Row],[Club]])</f>
        <v>La Motta Mathew - CCC</v>
      </c>
      <c r="E398" s="1">
        <f>IF(ISNA(VLOOKUP(tblPointScore[[#This Row],[Name / Club]],tblGlbn_Div1[[Name / Club]:[Points]],5,FALSE)),0,VLOOKUP(tblPointScore[[#This Row],[Name / Club]],tblGlbn_Div1[[Name / Club]:[Points]],5,FALSE))</f>
        <v>0</v>
      </c>
      <c r="F398" s="1">
        <f>IF(ISNA(VLOOKUP(tblPointScore[[#This Row],[Name / Club]],tblGlbn_Div2[[Name / Club]:[Points]],5,FALSE)),0,VLOOKUP(tblPointScore[[#This Row],[Name / Club]],tblGlbn_Div2[[Name / Club]:[Points]],5,FALSE))</f>
        <v>0</v>
      </c>
      <c r="G398" s="1">
        <f>IF(ISNA(VLOOKUP(tblPointScore[[#This Row],[Name / Club]],tblGlbn_Div1[Name / Club],1,FALSE)),IF(ISNA(VLOOKUP(tblPointScore[[#This Row],[Name / Club]],tblGlbn_Div2[Name / Club],1,FALSE)),0,3),3)</f>
        <v>0</v>
      </c>
      <c r="H398" s="1">
        <f>IF(ISNA(VLOOKUP(tblPointScore[[#This Row],[Name / Club]],tblIll_Div1[[Name / Club]:[Points]],5,FALSE)),0,VLOOKUP(tblPointScore[[#This Row],[Name / Club]],tblIll_Div1[[Name / Club]:[Points]],5,FALSE))</f>
        <v>0</v>
      </c>
      <c r="I398" s="1">
        <f>IF(ISNA(VLOOKUP(tblPointScore[[#This Row],[Name / Club]],tblIll_Div2[[Name / Club]:[Points]],5,FALSE)),0,VLOOKUP(tblPointScore[[#This Row],[Name / Club]],tblIll_Div2[[Name / Club]:[Points]],5,FALSE))</f>
        <v>0</v>
      </c>
      <c r="J398" s="1">
        <f>IF(ISNA(VLOOKUP(tblPointScore[[#This Row],[Name / Club]],tblIll_Div1[Name / Club],1,FALSE)),IF(ISNA(VLOOKUP(tblPointScore[[#This Row],[Name / Club]],tblIll_Div2[Name / Club],1,FALSE)),0,3),3)</f>
        <v>0</v>
      </c>
      <c r="K398" s="1">
        <f>IF(ISNA(VLOOKUP(tblPointScore[[#This Row],[Name / Club]],tblMac_Div1A[[Name / Club]:[Points]],5,FALSE)),0,VLOOKUP(tblPointScore[[#This Row],[Name / Club]],tblMac_Div1A[[Name / Club]:[Points]],5,FALSE))</f>
        <v>0</v>
      </c>
      <c r="L398" s="1">
        <f>IF(ISNA(VLOOKUP(tblPointScore[[#This Row],[Name / Club]],tblMac_Div1B[[Name / Club]:[Points]],5,FALSE)),0,VLOOKUP(tblPointScore[[#This Row],[Name / Club]],tblMac_Div1B[[Name / Club]:[Points]],5,FALSE))</f>
        <v>0</v>
      </c>
      <c r="M398" s="1">
        <f>IF(ISNA(VLOOKUP(tblPointScore[[#This Row],[Name / Club]],tblMac_Div2A[[Name / Club]:[Points]],5,FALSE)),0,VLOOKUP(tblPointScore[[#This Row],[Name / Club]],tblMac_Div2A[[Name / Club]:[Points]],5,FALSE))</f>
        <v>0</v>
      </c>
      <c r="N398" s="1">
        <f>IF(ISNA(VLOOKUP(tblPointScore[[#This Row],[Name / Club]],tblMac_Div2B[[Name / Club]:[Points]],5,FALSE)),0,VLOOKUP(tblPointScore[[#This Row],[Name / Club]],tblMac_Div2B[[Name / Club]:[Points]],5,FALSE))</f>
        <v>0</v>
      </c>
      <c r="O39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98" s="1">
        <f>IF(ISNA(VLOOKUP(tblPointScore[[#This Row],[Name / Club]],tblNow_Div1A[[Name / Club]:[Points]],5,FALSE)),0,VLOOKUP(tblPointScore[[#This Row],[Name / Club]],tblNow_Div1A[[Name / Club]:[Points]],5,FALSE))</f>
        <v>0</v>
      </c>
      <c r="Q398" s="1">
        <f>IF(ISNA(VLOOKUP(tblPointScore[[#This Row],[Name / Club]],tblNow_Div1B[[Name / Club]:[Points]],5,FALSE)),0,VLOOKUP(tblPointScore[[#This Row],[Name / Club]],tblNow_Div1B[[Name / Club]:[Points]],5,FALSE))</f>
        <v>0</v>
      </c>
      <c r="R398" s="1">
        <f>IF(ISNA(VLOOKUP(tblPointScore[[#This Row],[Name / Club]],tblNow_Div2A[[Name / Club]:[Points]],5,FALSE)),0,VLOOKUP(tblPointScore[[#This Row],[Name / Club]],tblNow_Div2A[[Name / Club]:[Points]],5,FALSE))</f>
        <v>0</v>
      </c>
      <c r="S398" s="1">
        <f>IF(ISNA(VLOOKUP(tblPointScore[[#This Row],[Name / Club]],tblNow_Div2B[[Name / Club]:[Points]],5,FALSE)),0,VLOOKUP(tblPointScore[[#This Row],[Name / Club]],tblNow_Div2B[[Name / Club]:[Points]],5,FALSE))</f>
        <v>0</v>
      </c>
      <c r="T39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98" s="1">
        <f>IF(ISNA(VLOOKUP(tblPointScore[[#This Row],[Name / Club]],tblSthn_Div1[[Name / Club]:[Points]],5,FALSE)),0,VLOOKUP(tblPointScore[[#This Row],[Name / Club]],tblSthn_Div1[[Name / Club]:[Points]],5,FALSE))</f>
        <v>0</v>
      </c>
      <c r="V398" s="1">
        <f>IF(ISNA(VLOOKUP(tblPointScore[[#This Row],[Name / Club]],tblSthn_Div2[[Name / Club]:[Points]],5,FALSE)),0,VLOOKUP(tblPointScore[[#This Row],[Name / Club]],tblSthn_Div2[[Name / Club]:[Points]],5,FALSE))</f>
        <v>0</v>
      </c>
      <c r="W398" s="1">
        <f>IF(ISNA(VLOOKUP(tblPointScore[[#This Row],[Name / Club]],tblSthn_Div1[Name / Club],1,FALSE)),IF(ISNA(VLOOKUP(tblPointScore[[#This Row],[Name / Club]],tblSthn_Div2[Name / Club],1,FALSE)),0,3),3)</f>
        <v>0</v>
      </c>
      <c r="X398" s="1">
        <f>SUM(tblPointScore[[#This Row],[Glbn Div 1]:[Sth H Pts]])</f>
        <v>0</v>
      </c>
      <c r="Y39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9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98" s="38" t="str">
        <f>IF(AND(tblPointScore[[#This Row],[Div 1 Pts]]&gt;0,tblPointScore[[#This Row],[Div 2 Pts]]&gt;0),"Y","N")</f>
        <v>N</v>
      </c>
      <c r="AB398" s="35" t="str">
        <f>IF(AND(tblPointScore[[#This Row],[Mac Div 1 A]]&gt;0,tblPointScore[[#This Row],[Mac Div 1 B]]&gt;0),"Y","N")</f>
        <v>N</v>
      </c>
      <c r="AC398" s="35" t="str">
        <f>IF(AND(tblPointScore[[#This Row],[Mac Div 2 A]]&gt;0,tblPointScore[[#This Row],[Mac Div 2 B]]&gt;0),"Y","N")</f>
        <v>N</v>
      </c>
      <c r="AD398" s="35" t="str">
        <f>IF(AND(tblPointScore[[#This Row],[Now Div 1 A]]&gt;0,tblPointScore[[#This Row],[Now Div 1 B]]&gt;0),"Y","N")</f>
        <v>N</v>
      </c>
      <c r="AE398" s="35" t="str">
        <f>IF(AND(tblPointScore[[#This Row],[Now Div 2 A]]&gt;0,tblPointScore[[#This Row],[Now Div 2 B]]&gt;0),"Y","N")</f>
        <v>N</v>
      </c>
      <c r="AF39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399" spans="1:32" hidden="1">
      <c r="A399" s="1">
        <f ca="1">CELL("row", A398)-1</f>
        <v>397</v>
      </c>
      <c r="B399" s="7" t="s">
        <v>226</v>
      </c>
      <c r="C399" s="7" t="s">
        <v>681</v>
      </c>
      <c r="D399" s="4" t="str">
        <f>CONCATENATE(tblPointScore[[#This Row],[Name]]," - ",tblPointScore[[#This Row],[Club]])</f>
        <v>Lambert Adam - GCC</v>
      </c>
      <c r="E399" s="1">
        <f>IF(ISNA(VLOOKUP(tblPointScore[[#This Row],[Name / Club]],tblGlbn_Div1[[Name / Club]:[Points]],5,FALSE)),0,VLOOKUP(tblPointScore[[#This Row],[Name / Club]],tblGlbn_Div1[[Name / Club]:[Points]],5,FALSE))</f>
        <v>0</v>
      </c>
      <c r="F399" s="1">
        <f>IF(ISNA(VLOOKUP(tblPointScore[[#This Row],[Name / Club]],tblGlbn_Div2[[Name / Club]:[Points]],5,FALSE)),0,VLOOKUP(tblPointScore[[#This Row],[Name / Club]],tblGlbn_Div2[[Name / Club]:[Points]],5,FALSE))</f>
        <v>0</v>
      </c>
      <c r="G399" s="1">
        <f>IF(ISNA(VLOOKUP(tblPointScore[[#This Row],[Name / Club]],tblGlbn_Div1[Name / Club],1,FALSE)),IF(ISNA(VLOOKUP(tblPointScore[[#This Row],[Name / Club]],tblGlbn_Div2[Name / Club],1,FALSE)),0,3),3)</f>
        <v>0</v>
      </c>
      <c r="H399" s="1">
        <f>IF(ISNA(VLOOKUP(tblPointScore[[#This Row],[Name / Club]],tblIll_Div1[[Name / Club]:[Points]],5,FALSE)),0,VLOOKUP(tblPointScore[[#This Row],[Name / Club]],tblIll_Div1[[Name / Club]:[Points]],5,FALSE))</f>
        <v>0</v>
      </c>
      <c r="I399" s="1">
        <f>IF(ISNA(VLOOKUP(tblPointScore[[#This Row],[Name / Club]],tblIll_Div2[[Name / Club]:[Points]],5,FALSE)),0,VLOOKUP(tblPointScore[[#This Row],[Name / Club]],tblIll_Div2[[Name / Club]:[Points]],5,FALSE))</f>
        <v>0</v>
      </c>
      <c r="J399" s="1">
        <f>IF(ISNA(VLOOKUP(tblPointScore[[#This Row],[Name / Club]],tblIll_Div1[Name / Club],1,FALSE)),IF(ISNA(VLOOKUP(tblPointScore[[#This Row],[Name / Club]],tblIll_Div2[Name / Club],1,FALSE)),0,3),3)</f>
        <v>0</v>
      </c>
      <c r="K399" s="1">
        <f>IF(ISNA(VLOOKUP(tblPointScore[[#This Row],[Name / Club]],tblMac_Div1A[[Name / Club]:[Points]],5,FALSE)),0,VLOOKUP(tblPointScore[[#This Row],[Name / Club]],tblMac_Div1A[[Name / Club]:[Points]],5,FALSE))</f>
        <v>0</v>
      </c>
      <c r="L399" s="1">
        <f>IF(ISNA(VLOOKUP(tblPointScore[[#This Row],[Name / Club]],tblMac_Div1B[[Name / Club]:[Points]],5,FALSE)),0,VLOOKUP(tblPointScore[[#This Row],[Name / Club]],tblMac_Div1B[[Name / Club]:[Points]],5,FALSE))</f>
        <v>0</v>
      </c>
      <c r="M399" s="1">
        <f>IF(ISNA(VLOOKUP(tblPointScore[[#This Row],[Name / Club]],tblMac_Div2A[[Name / Club]:[Points]],5,FALSE)),0,VLOOKUP(tblPointScore[[#This Row],[Name / Club]],tblMac_Div2A[[Name / Club]:[Points]],5,FALSE))</f>
        <v>0</v>
      </c>
      <c r="N399" s="1">
        <f>IF(ISNA(VLOOKUP(tblPointScore[[#This Row],[Name / Club]],tblMac_Div2B[[Name / Club]:[Points]],5,FALSE)),0,VLOOKUP(tblPointScore[[#This Row],[Name / Club]],tblMac_Div2B[[Name / Club]:[Points]],5,FALSE))</f>
        <v>0</v>
      </c>
      <c r="O39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399" s="1">
        <f>IF(ISNA(VLOOKUP(tblPointScore[[#This Row],[Name / Club]],tblNow_Div1A[[Name / Club]:[Points]],5,FALSE)),0,VLOOKUP(tblPointScore[[#This Row],[Name / Club]],tblNow_Div1A[[Name / Club]:[Points]],5,FALSE))</f>
        <v>0</v>
      </c>
      <c r="Q399" s="1">
        <f>IF(ISNA(VLOOKUP(tblPointScore[[#This Row],[Name / Club]],tblNow_Div1B[[Name / Club]:[Points]],5,FALSE)),0,VLOOKUP(tblPointScore[[#This Row],[Name / Club]],tblNow_Div1B[[Name / Club]:[Points]],5,FALSE))</f>
        <v>0</v>
      </c>
      <c r="R399" s="1">
        <f>IF(ISNA(VLOOKUP(tblPointScore[[#This Row],[Name / Club]],tblNow_Div2A[[Name / Club]:[Points]],5,FALSE)),0,VLOOKUP(tblPointScore[[#This Row],[Name / Club]],tblNow_Div2A[[Name / Club]:[Points]],5,FALSE))</f>
        <v>0</v>
      </c>
      <c r="S399" s="1">
        <f>IF(ISNA(VLOOKUP(tblPointScore[[#This Row],[Name / Club]],tblNow_Div2B[[Name / Club]:[Points]],5,FALSE)),0,VLOOKUP(tblPointScore[[#This Row],[Name / Club]],tblNow_Div2B[[Name / Club]:[Points]],5,FALSE))</f>
        <v>0</v>
      </c>
      <c r="T39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399" s="1">
        <f>IF(ISNA(VLOOKUP(tblPointScore[[#This Row],[Name / Club]],tblSthn_Div1[[Name / Club]:[Points]],5,FALSE)),0,VLOOKUP(tblPointScore[[#This Row],[Name / Club]],tblSthn_Div1[[Name / Club]:[Points]],5,FALSE))</f>
        <v>0</v>
      </c>
      <c r="V399" s="1">
        <f>IF(ISNA(VLOOKUP(tblPointScore[[#This Row],[Name / Club]],tblSthn_Div2[[Name / Club]:[Points]],5,FALSE)),0,VLOOKUP(tblPointScore[[#This Row],[Name / Club]],tblSthn_Div2[[Name / Club]:[Points]],5,FALSE))</f>
        <v>0</v>
      </c>
      <c r="W399" s="1">
        <f>IF(ISNA(VLOOKUP(tblPointScore[[#This Row],[Name / Club]],tblSthn_Div1[Name / Club],1,FALSE)),IF(ISNA(VLOOKUP(tblPointScore[[#This Row],[Name / Club]],tblSthn_Div2[Name / Club],1,FALSE)),0,3),3)</f>
        <v>0</v>
      </c>
      <c r="X399" s="1">
        <f>SUM(tblPointScore[[#This Row],[Glbn Div 1]:[Sth H Pts]])</f>
        <v>0</v>
      </c>
      <c r="Y39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39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399" s="38" t="str">
        <f>IF(AND(tblPointScore[[#This Row],[Div 1 Pts]]&gt;0,tblPointScore[[#This Row],[Div 2 Pts]]&gt;0),"Y","N")</f>
        <v>N</v>
      </c>
      <c r="AB399" s="35" t="str">
        <f>IF(AND(tblPointScore[[#This Row],[Mac Div 1 A]]&gt;0,tblPointScore[[#This Row],[Mac Div 1 B]]&gt;0),"Y","N")</f>
        <v>N</v>
      </c>
      <c r="AC399" s="35" t="str">
        <f>IF(AND(tblPointScore[[#This Row],[Mac Div 2 A]]&gt;0,tblPointScore[[#This Row],[Mac Div 2 B]]&gt;0),"Y","N")</f>
        <v>N</v>
      </c>
      <c r="AD399" s="35" t="str">
        <f>IF(AND(tblPointScore[[#This Row],[Now Div 1 A]]&gt;0,tblPointScore[[#This Row],[Now Div 1 B]]&gt;0),"Y","N")</f>
        <v>N</v>
      </c>
      <c r="AE399" s="35" t="str">
        <f>IF(AND(tblPointScore[[#This Row],[Now Div 2 A]]&gt;0,tblPointScore[[#This Row],[Now Div 2 B]]&gt;0),"Y","N")</f>
        <v>N</v>
      </c>
      <c r="AF39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00" spans="1:32" hidden="1">
      <c r="A400" s="1">
        <f ca="1">CELL("row", A399)-1</f>
        <v>398</v>
      </c>
      <c r="B400" s="7" t="s">
        <v>227</v>
      </c>
      <c r="C400" s="7" t="s">
        <v>682</v>
      </c>
      <c r="D400" s="4" t="str">
        <f>CONCATENATE(tblPointScore[[#This Row],[Name]]," - ",tblPointScore[[#This Row],[Club]])</f>
        <v>LaMotta Matt - CCC</v>
      </c>
      <c r="E400" s="1">
        <f>IF(ISNA(VLOOKUP(tblPointScore[[#This Row],[Name / Club]],tblGlbn_Div1[[Name / Club]:[Points]],5,FALSE)),0,VLOOKUP(tblPointScore[[#This Row],[Name / Club]],tblGlbn_Div1[[Name / Club]:[Points]],5,FALSE))</f>
        <v>0</v>
      </c>
      <c r="F400" s="1">
        <f>IF(ISNA(VLOOKUP(tblPointScore[[#This Row],[Name / Club]],tblGlbn_Div2[[Name / Club]:[Points]],5,FALSE)),0,VLOOKUP(tblPointScore[[#This Row],[Name / Club]],tblGlbn_Div2[[Name / Club]:[Points]],5,FALSE))</f>
        <v>0</v>
      </c>
      <c r="G400" s="1">
        <f>IF(ISNA(VLOOKUP(tblPointScore[[#This Row],[Name / Club]],tblGlbn_Div1[Name / Club],1,FALSE)),IF(ISNA(VLOOKUP(tblPointScore[[#This Row],[Name / Club]],tblGlbn_Div2[Name / Club],1,FALSE)),0,3),3)</f>
        <v>0</v>
      </c>
      <c r="H400" s="1">
        <f>IF(ISNA(VLOOKUP(tblPointScore[[#This Row],[Name / Club]],tblIll_Div1[[Name / Club]:[Points]],5,FALSE)),0,VLOOKUP(tblPointScore[[#This Row],[Name / Club]],tblIll_Div1[[Name / Club]:[Points]],5,FALSE))</f>
        <v>0</v>
      </c>
      <c r="I400" s="1">
        <f>IF(ISNA(VLOOKUP(tblPointScore[[#This Row],[Name / Club]],tblIll_Div2[[Name / Club]:[Points]],5,FALSE)),0,VLOOKUP(tblPointScore[[#This Row],[Name / Club]],tblIll_Div2[[Name / Club]:[Points]],5,FALSE))</f>
        <v>0</v>
      </c>
      <c r="J400" s="1">
        <f>IF(ISNA(VLOOKUP(tblPointScore[[#This Row],[Name / Club]],tblIll_Div1[Name / Club],1,FALSE)),IF(ISNA(VLOOKUP(tblPointScore[[#This Row],[Name / Club]],tblIll_Div2[Name / Club],1,FALSE)),0,3),3)</f>
        <v>0</v>
      </c>
      <c r="K400" s="1">
        <f>IF(ISNA(VLOOKUP(tblPointScore[[#This Row],[Name / Club]],tblMac_Div1A[[Name / Club]:[Points]],5,FALSE)),0,VLOOKUP(tblPointScore[[#This Row],[Name / Club]],tblMac_Div1A[[Name / Club]:[Points]],5,FALSE))</f>
        <v>0</v>
      </c>
      <c r="L400" s="1">
        <f>IF(ISNA(VLOOKUP(tblPointScore[[#This Row],[Name / Club]],tblMac_Div1B[[Name / Club]:[Points]],5,FALSE)),0,VLOOKUP(tblPointScore[[#This Row],[Name / Club]],tblMac_Div1B[[Name / Club]:[Points]],5,FALSE))</f>
        <v>0</v>
      </c>
      <c r="M400" s="1">
        <f>IF(ISNA(VLOOKUP(tblPointScore[[#This Row],[Name / Club]],tblMac_Div2A[[Name / Club]:[Points]],5,FALSE)),0,VLOOKUP(tblPointScore[[#This Row],[Name / Club]],tblMac_Div2A[[Name / Club]:[Points]],5,FALSE))</f>
        <v>0</v>
      </c>
      <c r="N400" s="1">
        <f>IF(ISNA(VLOOKUP(tblPointScore[[#This Row],[Name / Club]],tblMac_Div2B[[Name / Club]:[Points]],5,FALSE)),0,VLOOKUP(tblPointScore[[#This Row],[Name / Club]],tblMac_Div2B[[Name / Club]:[Points]],5,FALSE))</f>
        <v>0</v>
      </c>
      <c r="O40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00" s="1">
        <f>IF(ISNA(VLOOKUP(tblPointScore[[#This Row],[Name / Club]],tblNow_Div1A[[Name / Club]:[Points]],5,FALSE)),0,VLOOKUP(tblPointScore[[#This Row],[Name / Club]],tblNow_Div1A[[Name / Club]:[Points]],5,FALSE))</f>
        <v>0</v>
      </c>
      <c r="Q400" s="1">
        <f>IF(ISNA(VLOOKUP(tblPointScore[[#This Row],[Name / Club]],tblNow_Div1B[[Name / Club]:[Points]],5,FALSE)),0,VLOOKUP(tblPointScore[[#This Row],[Name / Club]],tblNow_Div1B[[Name / Club]:[Points]],5,FALSE))</f>
        <v>0</v>
      </c>
      <c r="R400" s="1">
        <f>IF(ISNA(VLOOKUP(tblPointScore[[#This Row],[Name / Club]],tblNow_Div2A[[Name / Club]:[Points]],5,FALSE)),0,VLOOKUP(tblPointScore[[#This Row],[Name / Club]],tblNow_Div2A[[Name / Club]:[Points]],5,FALSE))</f>
        <v>0</v>
      </c>
      <c r="S400" s="1">
        <f>IF(ISNA(VLOOKUP(tblPointScore[[#This Row],[Name / Club]],tblNow_Div2B[[Name / Club]:[Points]],5,FALSE)),0,VLOOKUP(tblPointScore[[#This Row],[Name / Club]],tblNow_Div2B[[Name / Club]:[Points]],5,FALSE))</f>
        <v>0</v>
      </c>
      <c r="T40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00" s="1">
        <f>IF(ISNA(VLOOKUP(tblPointScore[[#This Row],[Name / Club]],tblSthn_Div1[[Name / Club]:[Points]],5,FALSE)),0,VLOOKUP(tblPointScore[[#This Row],[Name / Club]],tblSthn_Div1[[Name / Club]:[Points]],5,FALSE))</f>
        <v>0</v>
      </c>
      <c r="V400" s="1">
        <f>IF(ISNA(VLOOKUP(tblPointScore[[#This Row],[Name / Club]],tblSthn_Div2[[Name / Club]:[Points]],5,FALSE)),0,VLOOKUP(tblPointScore[[#This Row],[Name / Club]],tblSthn_Div2[[Name / Club]:[Points]],5,FALSE))</f>
        <v>0</v>
      </c>
      <c r="W400" s="1">
        <f>IF(ISNA(VLOOKUP(tblPointScore[[#This Row],[Name / Club]],tblSthn_Div1[Name / Club],1,FALSE)),IF(ISNA(VLOOKUP(tblPointScore[[#This Row],[Name / Club]],tblSthn_Div2[Name / Club],1,FALSE)),0,3),3)</f>
        <v>0</v>
      </c>
      <c r="X400" s="1">
        <f>SUM(tblPointScore[[#This Row],[Glbn Div 1]:[Sth H Pts]])</f>
        <v>0</v>
      </c>
      <c r="Y40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0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00" s="38" t="str">
        <f>IF(AND(tblPointScore[[#This Row],[Div 1 Pts]]&gt;0,tblPointScore[[#This Row],[Div 2 Pts]]&gt;0),"Y","N")</f>
        <v>N</v>
      </c>
      <c r="AB400" s="35" t="str">
        <f>IF(AND(tblPointScore[[#This Row],[Mac Div 1 A]]&gt;0,tblPointScore[[#This Row],[Mac Div 1 B]]&gt;0),"Y","N")</f>
        <v>N</v>
      </c>
      <c r="AC400" s="35" t="str">
        <f>IF(AND(tblPointScore[[#This Row],[Mac Div 2 A]]&gt;0,tblPointScore[[#This Row],[Mac Div 2 B]]&gt;0),"Y","N")</f>
        <v>N</v>
      </c>
      <c r="AD400" s="35" t="str">
        <f>IF(AND(tblPointScore[[#This Row],[Now Div 1 A]]&gt;0,tblPointScore[[#This Row],[Now Div 1 B]]&gt;0),"Y","N")</f>
        <v>N</v>
      </c>
      <c r="AE400" s="35" t="str">
        <f>IF(AND(tblPointScore[[#This Row],[Now Div 2 A]]&gt;0,tblPointScore[[#This Row],[Now Div 2 B]]&gt;0),"Y","N")</f>
        <v>N</v>
      </c>
      <c r="AF40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01" spans="1:32" hidden="1">
      <c r="A401" s="20">
        <f ca="1">CELL("row", A400)-1</f>
        <v>399</v>
      </c>
      <c r="B401" s="43" t="s">
        <v>628</v>
      </c>
      <c r="C401" s="43" t="s">
        <v>687</v>
      </c>
      <c r="D401" s="22" t="str">
        <f>CONCATENATE(tblPointScore[[#This Row],[Name]]," - ",tblPointScore[[#This Row],[Club]])</f>
        <v>Lane Allison - JCC</v>
      </c>
      <c r="E401" s="23">
        <f>IF(ISNA(VLOOKUP(tblPointScore[[#This Row],[Name / Club]],tblGlbn_Div1[[Name / Club]:[Points]],5,FALSE)),0,VLOOKUP(tblPointScore[[#This Row],[Name / Club]],tblGlbn_Div1[[Name / Club]:[Points]],5,FALSE))</f>
        <v>0</v>
      </c>
      <c r="F401" s="23">
        <f>IF(ISNA(VLOOKUP(tblPointScore[[#This Row],[Name / Club]],tblGlbn_Div2[[Name / Club]:[Points]],5,FALSE)),0,VLOOKUP(tblPointScore[[#This Row],[Name / Club]],tblGlbn_Div2[[Name / Club]:[Points]],5,FALSE))</f>
        <v>0</v>
      </c>
      <c r="G401" s="23">
        <f>IF(ISNA(VLOOKUP(tblPointScore[[#This Row],[Name / Club]],tblGlbn_Div1[Name / Club],1,FALSE)),IF(ISNA(VLOOKUP(tblPointScore[[#This Row],[Name / Club]],tblGlbn_Div2[Name / Club],1,FALSE)),0,3),3)</f>
        <v>0</v>
      </c>
      <c r="H401" s="23">
        <f>IF(ISNA(VLOOKUP(tblPointScore[[#This Row],[Name / Club]],tblIll_Div1[[Name / Club]:[Points]],5,FALSE)),0,VLOOKUP(tblPointScore[[#This Row],[Name / Club]],tblIll_Div1[[Name / Club]:[Points]],5,FALSE))</f>
        <v>0</v>
      </c>
      <c r="I401" s="23">
        <f>IF(ISNA(VLOOKUP(tblPointScore[[#This Row],[Name / Club]],tblIll_Div2[[Name / Club]:[Points]],5,FALSE)),0,VLOOKUP(tblPointScore[[#This Row],[Name / Club]],tblIll_Div2[[Name / Club]:[Points]],5,FALSE))</f>
        <v>0</v>
      </c>
      <c r="J401" s="23">
        <f>IF(ISNA(VLOOKUP(tblPointScore[[#This Row],[Name / Club]],tblIll_Div1[Name / Club],1,FALSE)),IF(ISNA(VLOOKUP(tblPointScore[[#This Row],[Name / Club]],tblIll_Div2[Name / Club],1,FALSE)),0,3),3)</f>
        <v>0</v>
      </c>
      <c r="K401" s="23">
        <f>IF(ISNA(VLOOKUP(tblPointScore[[#This Row],[Name / Club]],tblMac_Div1A[[Name / Club]:[Points]],5,FALSE)),0,VLOOKUP(tblPointScore[[#This Row],[Name / Club]],tblMac_Div1A[[Name / Club]:[Points]],5,FALSE))</f>
        <v>0</v>
      </c>
      <c r="L401" s="23">
        <f>IF(ISNA(VLOOKUP(tblPointScore[[#This Row],[Name / Club]],tblMac_Div1B[[Name / Club]:[Points]],5,FALSE)),0,VLOOKUP(tblPointScore[[#This Row],[Name / Club]],tblMac_Div1B[[Name / Club]:[Points]],5,FALSE))</f>
        <v>0</v>
      </c>
      <c r="M401" s="23">
        <f>IF(ISNA(VLOOKUP(tblPointScore[[#This Row],[Name / Club]],tblMac_Div2A[[Name / Club]:[Points]],5,FALSE)),0,VLOOKUP(tblPointScore[[#This Row],[Name / Club]],tblMac_Div2A[[Name / Club]:[Points]],5,FALSE))</f>
        <v>0</v>
      </c>
      <c r="N401" s="23">
        <f>IF(ISNA(VLOOKUP(tblPointScore[[#This Row],[Name / Club]],tblMac_Div2B[[Name / Club]:[Points]],5,FALSE)),0,VLOOKUP(tblPointScore[[#This Row],[Name / Club]],tblMac_Div2B[[Name / Club]:[Points]],5,FALSE))</f>
        <v>0</v>
      </c>
      <c r="O401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01" s="23">
        <f>IF(ISNA(VLOOKUP(tblPointScore[[#This Row],[Name / Club]],tblNow_Div1A[[Name / Club]:[Points]],5,FALSE)),0,VLOOKUP(tblPointScore[[#This Row],[Name / Club]],tblNow_Div1A[[Name / Club]:[Points]],5,FALSE))</f>
        <v>0</v>
      </c>
      <c r="Q401" s="23">
        <f>IF(ISNA(VLOOKUP(tblPointScore[[#This Row],[Name / Club]],tblNow_Div1B[[Name / Club]:[Points]],5,FALSE)),0,VLOOKUP(tblPointScore[[#This Row],[Name / Club]],tblNow_Div1B[[Name / Club]:[Points]],5,FALSE))</f>
        <v>0</v>
      </c>
      <c r="R401" s="23">
        <f>IF(ISNA(VLOOKUP(tblPointScore[[#This Row],[Name / Club]],tblNow_Div2A[[Name / Club]:[Points]],5,FALSE)),0,VLOOKUP(tblPointScore[[#This Row],[Name / Club]],tblNow_Div2A[[Name / Club]:[Points]],5,FALSE))</f>
        <v>0</v>
      </c>
      <c r="S401" s="23">
        <f>IF(ISNA(VLOOKUP(tblPointScore[[#This Row],[Name / Club]],tblNow_Div2B[[Name / Club]:[Points]],5,FALSE)),0,VLOOKUP(tblPointScore[[#This Row],[Name / Club]],tblNow_Div2B[[Name / Club]:[Points]],5,FALSE))</f>
        <v>0</v>
      </c>
      <c r="T401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01" s="23">
        <f>IF(ISNA(VLOOKUP(tblPointScore[[#This Row],[Name / Club]],tblSthn_Div1[[Name / Club]:[Points]],5,FALSE)),0,VLOOKUP(tblPointScore[[#This Row],[Name / Club]],tblSthn_Div1[[Name / Club]:[Points]],5,FALSE))</f>
        <v>0</v>
      </c>
      <c r="V401" s="23">
        <f>IF(ISNA(VLOOKUP(tblPointScore[[#This Row],[Name / Club]],tblSthn_Div2[[Name / Club]:[Points]],5,FALSE)),0,VLOOKUP(tblPointScore[[#This Row],[Name / Club]],tblSthn_Div2[[Name / Club]:[Points]],5,FALSE))</f>
        <v>0</v>
      </c>
      <c r="W401" s="23">
        <f>IF(ISNA(VLOOKUP(tblPointScore[[#This Row],[Name / Club]],tblSthn_Div1[Name / Club],1,FALSE)),IF(ISNA(VLOOKUP(tblPointScore[[#This Row],[Name / Club]],tblSthn_Div2[Name / Club],1,FALSE)),0,3),3)</f>
        <v>0</v>
      </c>
      <c r="X401" s="23">
        <f>SUM(tblPointScore[[#This Row],[Glbn Div 1]:[Sth H Pts]])</f>
        <v>0</v>
      </c>
      <c r="Y401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01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01" s="44" t="str">
        <f>IF(AND(tblPointScore[[#This Row],[Div 1 Pts]]&gt;0,tblPointScore[[#This Row],[Div 2 Pts]]&gt;0),"Y","N")</f>
        <v>N</v>
      </c>
      <c r="AB401" s="45" t="str">
        <f>IF(AND(tblPointScore[[#This Row],[Mac Div 1 A]]&gt;0,tblPointScore[[#This Row],[Mac Div 1 B]]&gt;0),"Y","N")</f>
        <v>N</v>
      </c>
      <c r="AC401" s="45" t="str">
        <f>IF(AND(tblPointScore[[#This Row],[Mac Div 2 A]]&gt;0,tblPointScore[[#This Row],[Mac Div 2 B]]&gt;0),"Y","N")</f>
        <v>N</v>
      </c>
      <c r="AD401" s="45" t="str">
        <f>IF(AND(tblPointScore[[#This Row],[Now Div 1 A]]&gt;0,tblPointScore[[#This Row],[Now Div 1 B]]&gt;0),"Y","N")</f>
        <v>N</v>
      </c>
      <c r="AE401" s="45" t="str">
        <f>IF(AND(tblPointScore[[#This Row],[Now Div 2 A]]&gt;0,tblPointScore[[#This Row],[Now Div 2 B]]&gt;0),"Y","N")</f>
        <v>N</v>
      </c>
      <c r="AF401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02" spans="1:32" hidden="1">
      <c r="A402" s="20">
        <f ca="1">CELL("row", A401)-1</f>
        <v>400</v>
      </c>
      <c r="B402" s="43" t="s">
        <v>653</v>
      </c>
      <c r="C402" s="43" t="s">
        <v>685</v>
      </c>
      <c r="D402" s="22" t="str">
        <f>CONCATENATE(tblPointScore[[#This Row],[Name]]," - ",tblPointScore[[#This Row],[Club]])</f>
        <v>Lanyon Michael - ICC</v>
      </c>
      <c r="E402" s="23">
        <f>IF(ISNA(VLOOKUP(tblPointScore[[#This Row],[Name / Club]],tblGlbn_Div1[[Name / Club]:[Points]],5,FALSE)),0,VLOOKUP(tblPointScore[[#This Row],[Name / Club]],tblGlbn_Div1[[Name / Club]:[Points]],5,FALSE))</f>
        <v>0</v>
      </c>
      <c r="F402" s="23">
        <f>IF(ISNA(VLOOKUP(tblPointScore[[#This Row],[Name / Club]],tblGlbn_Div2[[Name / Club]:[Points]],5,FALSE)),0,VLOOKUP(tblPointScore[[#This Row],[Name / Club]],tblGlbn_Div2[[Name / Club]:[Points]],5,FALSE))</f>
        <v>0</v>
      </c>
      <c r="G402" s="23">
        <f>IF(ISNA(VLOOKUP(tblPointScore[[#This Row],[Name / Club]],tblGlbn_Div1[Name / Club],1,FALSE)),IF(ISNA(VLOOKUP(tblPointScore[[#This Row],[Name / Club]],tblGlbn_Div2[Name / Club],1,FALSE)),0,3),3)</f>
        <v>0</v>
      </c>
      <c r="H402" s="23">
        <f>IF(ISNA(VLOOKUP(tblPointScore[[#This Row],[Name / Club]],tblIll_Div1[[Name / Club]:[Points]],5,FALSE)),0,VLOOKUP(tblPointScore[[#This Row],[Name / Club]],tblIll_Div1[[Name / Club]:[Points]],5,FALSE))</f>
        <v>0</v>
      </c>
      <c r="I402" s="23">
        <f>IF(ISNA(VLOOKUP(tblPointScore[[#This Row],[Name / Club]],tblIll_Div2[[Name / Club]:[Points]],5,FALSE)),0,VLOOKUP(tblPointScore[[#This Row],[Name / Club]],tblIll_Div2[[Name / Club]:[Points]],5,FALSE))</f>
        <v>0</v>
      </c>
      <c r="J402" s="23">
        <f>IF(ISNA(VLOOKUP(tblPointScore[[#This Row],[Name / Club]],tblIll_Div1[Name / Club],1,FALSE)),IF(ISNA(VLOOKUP(tblPointScore[[#This Row],[Name / Club]],tblIll_Div2[Name / Club],1,FALSE)),0,3),3)</f>
        <v>0</v>
      </c>
      <c r="K402" s="23">
        <f>IF(ISNA(VLOOKUP(tblPointScore[[#This Row],[Name / Club]],tblMac_Div1A[[Name / Club]:[Points]],5,FALSE)),0,VLOOKUP(tblPointScore[[#This Row],[Name / Club]],tblMac_Div1A[[Name / Club]:[Points]],5,FALSE))</f>
        <v>0</v>
      </c>
      <c r="L402" s="23">
        <f>IF(ISNA(VLOOKUP(tblPointScore[[#This Row],[Name / Club]],tblMac_Div1B[[Name / Club]:[Points]],5,FALSE)),0,VLOOKUP(tblPointScore[[#This Row],[Name / Club]],tblMac_Div1B[[Name / Club]:[Points]],5,FALSE))</f>
        <v>0</v>
      </c>
      <c r="M402" s="23">
        <f>IF(ISNA(VLOOKUP(tblPointScore[[#This Row],[Name / Club]],tblMac_Div2A[[Name / Club]:[Points]],5,FALSE)),0,VLOOKUP(tblPointScore[[#This Row],[Name / Club]],tblMac_Div2A[[Name / Club]:[Points]],5,FALSE))</f>
        <v>0</v>
      </c>
      <c r="N402" s="23">
        <f>IF(ISNA(VLOOKUP(tblPointScore[[#This Row],[Name / Club]],tblMac_Div2B[[Name / Club]:[Points]],5,FALSE)),0,VLOOKUP(tblPointScore[[#This Row],[Name / Club]],tblMac_Div2B[[Name / Club]:[Points]],5,FALSE))</f>
        <v>0</v>
      </c>
      <c r="O402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02" s="23">
        <f>IF(ISNA(VLOOKUP(tblPointScore[[#This Row],[Name / Club]],tblNow_Div1A[[Name / Club]:[Points]],5,FALSE)),0,VLOOKUP(tblPointScore[[#This Row],[Name / Club]],tblNow_Div1A[[Name / Club]:[Points]],5,FALSE))</f>
        <v>0</v>
      </c>
      <c r="Q402" s="23">
        <f>IF(ISNA(VLOOKUP(tblPointScore[[#This Row],[Name / Club]],tblNow_Div1B[[Name / Club]:[Points]],5,FALSE)),0,VLOOKUP(tblPointScore[[#This Row],[Name / Club]],tblNow_Div1B[[Name / Club]:[Points]],5,FALSE))</f>
        <v>0</v>
      </c>
      <c r="R402" s="23">
        <f>IF(ISNA(VLOOKUP(tblPointScore[[#This Row],[Name / Club]],tblNow_Div2A[[Name / Club]:[Points]],5,FALSE)),0,VLOOKUP(tblPointScore[[#This Row],[Name / Club]],tblNow_Div2A[[Name / Club]:[Points]],5,FALSE))</f>
        <v>0</v>
      </c>
      <c r="S402" s="23">
        <f>IF(ISNA(VLOOKUP(tblPointScore[[#This Row],[Name / Club]],tblNow_Div2B[[Name / Club]:[Points]],5,FALSE)),0,VLOOKUP(tblPointScore[[#This Row],[Name / Club]],tblNow_Div2B[[Name / Club]:[Points]],5,FALSE))</f>
        <v>0</v>
      </c>
      <c r="T402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02" s="23">
        <f>IF(ISNA(VLOOKUP(tblPointScore[[#This Row],[Name / Club]],tblSthn_Div1[[Name / Club]:[Points]],5,FALSE)),0,VLOOKUP(tblPointScore[[#This Row],[Name / Club]],tblSthn_Div1[[Name / Club]:[Points]],5,FALSE))</f>
        <v>0</v>
      </c>
      <c r="V402" s="23">
        <f>IF(ISNA(VLOOKUP(tblPointScore[[#This Row],[Name / Club]],tblSthn_Div2[[Name / Club]:[Points]],5,FALSE)),0,VLOOKUP(tblPointScore[[#This Row],[Name / Club]],tblSthn_Div2[[Name / Club]:[Points]],5,FALSE))</f>
        <v>0</v>
      </c>
      <c r="W402" s="23">
        <f>IF(ISNA(VLOOKUP(tblPointScore[[#This Row],[Name / Club]],tblSthn_Div1[Name / Club],1,FALSE)),IF(ISNA(VLOOKUP(tblPointScore[[#This Row],[Name / Club]],tblSthn_Div2[Name / Club],1,FALSE)),0,3),3)</f>
        <v>0</v>
      </c>
      <c r="X402" s="23">
        <f>SUM(tblPointScore[[#This Row],[Glbn Div 1]:[Sth H Pts]])</f>
        <v>0</v>
      </c>
      <c r="Y402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02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02" s="44" t="str">
        <f>IF(AND(tblPointScore[[#This Row],[Div 1 Pts]]&gt;0,tblPointScore[[#This Row],[Div 2 Pts]]&gt;0),"Y","N")</f>
        <v>N</v>
      </c>
      <c r="AB402" s="45" t="str">
        <f>IF(AND(tblPointScore[[#This Row],[Mac Div 1 A]]&gt;0,tblPointScore[[#This Row],[Mac Div 1 B]]&gt;0),"Y","N")</f>
        <v>N</v>
      </c>
      <c r="AC402" s="45" t="str">
        <f>IF(AND(tblPointScore[[#This Row],[Mac Div 2 A]]&gt;0,tblPointScore[[#This Row],[Mac Div 2 B]]&gt;0),"Y","N")</f>
        <v>N</v>
      </c>
      <c r="AD402" s="45" t="str">
        <f>IF(AND(tblPointScore[[#This Row],[Now Div 1 A]]&gt;0,tblPointScore[[#This Row],[Now Div 1 B]]&gt;0),"Y","N")</f>
        <v>N</v>
      </c>
      <c r="AE402" s="45" t="str">
        <f>IF(AND(tblPointScore[[#This Row],[Now Div 2 A]]&gt;0,tblPointScore[[#This Row],[Now Div 2 B]]&gt;0),"Y","N")</f>
        <v>N</v>
      </c>
      <c r="AF402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03" spans="1:32" hidden="1">
      <c r="A403" s="1">
        <f ca="1">CELL("row", A402)-1</f>
        <v>401</v>
      </c>
      <c r="B403" s="7" t="s">
        <v>33</v>
      </c>
      <c r="C403" s="7" t="s">
        <v>682</v>
      </c>
      <c r="D403" s="4" t="str">
        <f>CONCATENATE(tblPointScore[[#This Row],[Name]]," - ",tblPointScore[[#This Row],[Club]])</f>
        <v>Larsen Frank - CCC</v>
      </c>
      <c r="E403" s="1">
        <f>IF(ISNA(VLOOKUP(tblPointScore[[#This Row],[Name / Club]],tblGlbn_Div1[[Name / Club]:[Points]],5,FALSE)),0,VLOOKUP(tblPointScore[[#This Row],[Name / Club]],tblGlbn_Div1[[Name / Club]:[Points]],5,FALSE))</f>
        <v>0</v>
      </c>
      <c r="F403" s="1">
        <f>IF(ISNA(VLOOKUP(tblPointScore[[#This Row],[Name / Club]],tblGlbn_Div2[[Name / Club]:[Points]],5,FALSE)),0,VLOOKUP(tblPointScore[[#This Row],[Name / Club]],tblGlbn_Div2[[Name / Club]:[Points]],5,FALSE))</f>
        <v>0</v>
      </c>
      <c r="G403" s="1">
        <f>IF(ISNA(VLOOKUP(tblPointScore[[#This Row],[Name / Club]],tblGlbn_Div1[Name / Club],1,FALSE)),IF(ISNA(VLOOKUP(tblPointScore[[#This Row],[Name / Club]],tblGlbn_Div2[Name / Club],1,FALSE)),0,3),3)</f>
        <v>0</v>
      </c>
      <c r="H403" s="1">
        <f>IF(ISNA(VLOOKUP(tblPointScore[[#This Row],[Name / Club]],tblIll_Div1[[Name / Club]:[Points]],5,FALSE)),0,VLOOKUP(tblPointScore[[#This Row],[Name / Club]],tblIll_Div1[[Name / Club]:[Points]],5,FALSE))</f>
        <v>0</v>
      </c>
      <c r="I403" s="1">
        <f>IF(ISNA(VLOOKUP(tblPointScore[[#This Row],[Name / Club]],tblIll_Div2[[Name / Club]:[Points]],5,FALSE)),0,VLOOKUP(tblPointScore[[#This Row],[Name / Club]],tblIll_Div2[[Name / Club]:[Points]],5,FALSE))</f>
        <v>0</v>
      </c>
      <c r="J403" s="1">
        <f>IF(ISNA(VLOOKUP(tblPointScore[[#This Row],[Name / Club]],tblIll_Div1[Name / Club],1,FALSE)),IF(ISNA(VLOOKUP(tblPointScore[[#This Row],[Name / Club]],tblIll_Div2[Name / Club],1,FALSE)),0,3),3)</f>
        <v>0</v>
      </c>
      <c r="K403" s="1">
        <f>IF(ISNA(VLOOKUP(tblPointScore[[#This Row],[Name / Club]],tblMac_Div1A[[Name / Club]:[Points]],5,FALSE)),0,VLOOKUP(tblPointScore[[#This Row],[Name / Club]],tblMac_Div1A[[Name / Club]:[Points]],5,FALSE))</f>
        <v>0</v>
      </c>
      <c r="L403" s="1">
        <f>IF(ISNA(VLOOKUP(tblPointScore[[#This Row],[Name / Club]],tblMac_Div1B[[Name / Club]:[Points]],5,FALSE)),0,VLOOKUP(tblPointScore[[#This Row],[Name / Club]],tblMac_Div1B[[Name / Club]:[Points]],5,FALSE))</f>
        <v>0</v>
      </c>
      <c r="M403" s="1">
        <f>IF(ISNA(VLOOKUP(tblPointScore[[#This Row],[Name / Club]],tblMac_Div2A[[Name / Club]:[Points]],5,FALSE)),0,VLOOKUP(tblPointScore[[#This Row],[Name / Club]],tblMac_Div2A[[Name / Club]:[Points]],5,FALSE))</f>
        <v>0</v>
      </c>
      <c r="N403" s="1">
        <f>IF(ISNA(VLOOKUP(tblPointScore[[#This Row],[Name / Club]],tblMac_Div2B[[Name / Club]:[Points]],5,FALSE)),0,VLOOKUP(tblPointScore[[#This Row],[Name / Club]],tblMac_Div2B[[Name / Club]:[Points]],5,FALSE))</f>
        <v>0</v>
      </c>
      <c r="O40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03" s="1">
        <f>IF(ISNA(VLOOKUP(tblPointScore[[#This Row],[Name / Club]],tblNow_Div1A[[Name / Club]:[Points]],5,FALSE)),0,VLOOKUP(tblPointScore[[#This Row],[Name / Club]],tblNow_Div1A[[Name / Club]:[Points]],5,FALSE))</f>
        <v>0</v>
      </c>
      <c r="Q403" s="1">
        <f>IF(ISNA(VLOOKUP(tblPointScore[[#This Row],[Name / Club]],tblNow_Div1B[[Name / Club]:[Points]],5,FALSE)),0,VLOOKUP(tblPointScore[[#This Row],[Name / Club]],tblNow_Div1B[[Name / Club]:[Points]],5,FALSE))</f>
        <v>0</v>
      </c>
      <c r="R403" s="1">
        <f>IF(ISNA(VLOOKUP(tblPointScore[[#This Row],[Name / Club]],tblNow_Div2A[[Name / Club]:[Points]],5,FALSE)),0,VLOOKUP(tblPointScore[[#This Row],[Name / Club]],tblNow_Div2A[[Name / Club]:[Points]],5,FALSE))</f>
        <v>0</v>
      </c>
      <c r="S403" s="1">
        <f>IF(ISNA(VLOOKUP(tblPointScore[[#This Row],[Name / Club]],tblNow_Div2B[[Name / Club]:[Points]],5,FALSE)),0,VLOOKUP(tblPointScore[[#This Row],[Name / Club]],tblNow_Div2B[[Name / Club]:[Points]],5,FALSE))</f>
        <v>0</v>
      </c>
      <c r="T40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03" s="1">
        <f>IF(ISNA(VLOOKUP(tblPointScore[[#This Row],[Name / Club]],tblSthn_Div1[[Name / Club]:[Points]],5,FALSE)),0,VLOOKUP(tblPointScore[[#This Row],[Name / Club]],tblSthn_Div1[[Name / Club]:[Points]],5,FALSE))</f>
        <v>0</v>
      </c>
      <c r="V403" s="1">
        <f>IF(ISNA(VLOOKUP(tblPointScore[[#This Row],[Name / Club]],tblSthn_Div2[[Name / Club]:[Points]],5,FALSE)),0,VLOOKUP(tblPointScore[[#This Row],[Name / Club]],tblSthn_Div2[[Name / Club]:[Points]],5,FALSE))</f>
        <v>0</v>
      </c>
      <c r="W403" s="1">
        <f>IF(ISNA(VLOOKUP(tblPointScore[[#This Row],[Name / Club]],tblSthn_Div1[Name / Club],1,FALSE)),IF(ISNA(VLOOKUP(tblPointScore[[#This Row],[Name / Club]],tblSthn_Div2[Name / Club],1,FALSE)),0,3),3)</f>
        <v>0</v>
      </c>
      <c r="X403" s="1">
        <f>SUM(tblPointScore[[#This Row],[Glbn Div 1]:[Sth H Pts]])</f>
        <v>0</v>
      </c>
      <c r="Y40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0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03" s="38" t="str">
        <f>IF(AND(tblPointScore[[#This Row],[Div 1 Pts]]&gt;0,tblPointScore[[#This Row],[Div 2 Pts]]&gt;0),"Y","N")</f>
        <v>N</v>
      </c>
      <c r="AB403" s="35" t="str">
        <f>IF(AND(tblPointScore[[#This Row],[Mac Div 1 A]]&gt;0,tblPointScore[[#This Row],[Mac Div 1 B]]&gt;0),"Y","N")</f>
        <v>N</v>
      </c>
      <c r="AC403" s="35" t="str">
        <f>IF(AND(tblPointScore[[#This Row],[Mac Div 2 A]]&gt;0,tblPointScore[[#This Row],[Mac Div 2 B]]&gt;0),"Y","N")</f>
        <v>N</v>
      </c>
      <c r="AD403" s="35" t="str">
        <f>IF(AND(tblPointScore[[#This Row],[Now Div 1 A]]&gt;0,tblPointScore[[#This Row],[Now Div 1 B]]&gt;0),"Y","N")</f>
        <v>N</v>
      </c>
      <c r="AE403" s="35" t="str">
        <f>IF(AND(tblPointScore[[#This Row],[Now Div 2 A]]&gt;0,tblPointScore[[#This Row],[Now Div 2 B]]&gt;0),"Y","N")</f>
        <v>N</v>
      </c>
      <c r="AF40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04" spans="1:32" hidden="1">
      <c r="A404" s="1">
        <f ca="1">CELL("row", A403)-1</f>
        <v>402</v>
      </c>
      <c r="B404" s="7" t="s">
        <v>52</v>
      </c>
      <c r="C404" s="7" t="s">
        <v>683</v>
      </c>
      <c r="D404" s="4" t="str">
        <f>CONCATENATE(tblPointScore[[#This Row],[Name]]," - ",tblPointScore[[#This Row],[Club]])</f>
        <v>Lascelles John - SHCC</v>
      </c>
      <c r="E404" s="1">
        <f>IF(ISNA(VLOOKUP(tblPointScore[[#This Row],[Name / Club]],tblGlbn_Div1[[Name / Club]:[Points]],5,FALSE)),0,VLOOKUP(tblPointScore[[#This Row],[Name / Club]],tblGlbn_Div1[[Name / Club]:[Points]],5,FALSE))</f>
        <v>0</v>
      </c>
      <c r="F404" s="9">
        <f>IF(ISNA(VLOOKUP(tblPointScore[[#This Row],[Name / Club]],tblGlbn_Div2[[Name / Club]:[Points]],5,FALSE)),0,VLOOKUP(tblPointScore[[#This Row],[Name / Club]],tblGlbn_Div2[[Name / Club]:[Points]],5,FALSE))</f>
        <v>0</v>
      </c>
      <c r="G404" s="9">
        <f>IF(ISNA(VLOOKUP(tblPointScore[[#This Row],[Name / Club]],tblGlbn_Div1[Name / Club],1,FALSE)),IF(ISNA(VLOOKUP(tblPointScore[[#This Row],[Name / Club]],tblGlbn_Div2[Name / Club],1,FALSE)),0,3),3)</f>
        <v>0</v>
      </c>
      <c r="H404" s="9">
        <f>IF(ISNA(VLOOKUP(tblPointScore[[#This Row],[Name / Club]],tblIll_Div1[[Name / Club]:[Points]],5,FALSE)),0,VLOOKUP(tblPointScore[[#This Row],[Name / Club]],tblIll_Div1[[Name / Club]:[Points]],5,FALSE))</f>
        <v>0</v>
      </c>
      <c r="I404" s="9">
        <f>IF(ISNA(VLOOKUP(tblPointScore[[#This Row],[Name / Club]],tblIll_Div2[[Name / Club]:[Points]],5,FALSE)),0,VLOOKUP(tblPointScore[[#This Row],[Name / Club]],tblIll_Div2[[Name / Club]:[Points]],5,FALSE))</f>
        <v>0</v>
      </c>
      <c r="J404" s="9">
        <f>IF(ISNA(VLOOKUP(tblPointScore[[#This Row],[Name / Club]],tblIll_Div1[Name / Club],1,FALSE)),IF(ISNA(VLOOKUP(tblPointScore[[#This Row],[Name / Club]],tblIll_Div2[Name / Club],1,FALSE)),0,3),3)</f>
        <v>0</v>
      </c>
      <c r="K404" s="9">
        <f>IF(ISNA(VLOOKUP(tblPointScore[[#This Row],[Name / Club]],tblMac_Div1A[[Name / Club]:[Points]],5,FALSE)),0,VLOOKUP(tblPointScore[[#This Row],[Name / Club]],tblMac_Div1A[[Name / Club]:[Points]],5,FALSE))</f>
        <v>0</v>
      </c>
      <c r="L404" s="9">
        <f>IF(ISNA(VLOOKUP(tblPointScore[[#This Row],[Name / Club]],tblMac_Div1B[[Name / Club]:[Points]],5,FALSE)),0,VLOOKUP(tblPointScore[[#This Row],[Name / Club]],tblMac_Div1B[[Name / Club]:[Points]],5,FALSE))</f>
        <v>0</v>
      </c>
      <c r="M404" s="9">
        <f>IF(ISNA(VLOOKUP(tblPointScore[[#This Row],[Name / Club]],tblMac_Div2A[[Name / Club]:[Points]],5,FALSE)),0,VLOOKUP(tblPointScore[[#This Row],[Name / Club]],tblMac_Div2A[[Name / Club]:[Points]],5,FALSE))</f>
        <v>0</v>
      </c>
      <c r="N404" s="9">
        <f>IF(ISNA(VLOOKUP(tblPointScore[[#This Row],[Name / Club]],tblMac_Div2B[[Name / Club]:[Points]],5,FALSE)),0,VLOOKUP(tblPointScore[[#This Row],[Name / Club]],tblMac_Div2B[[Name / Club]:[Points]],5,FALSE))</f>
        <v>0</v>
      </c>
      <c r="O404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04" s="9">
        <f>IF(ISNA(VLOOKUP(tblPointScore[[#This Row],[Name / Club]],tblNow_Div1A[[Name / Club]:[Points]],5,FALSE)),0,VLOOKUP(tblPointScore[[#This Row],[Name / Club]],tblNow_Div1A[[Name / Club]:[Points]],5,FALSE))</f>
        <v>0</v>
      </c>
      <c r="Q404" s="9">
        <f>IF(ISNA(VLOOKUP(tblPointScore[[#This Row],[Name / Club]],tblNow_Div1B[[Name / Club]:[Points]],5,FALSE)),0,VLOOKUP(tblPointScore[[#This Row],[Name / Club]],tblNow_Div1B[[Name / Club]:[Points]],5,FALSE))</f>
        <v>0</v>
      </c>
      <c r="R404" s="9">
        <f>IF(ISNA(VLOOKUP(tblPointScore[[#This Row],[Name / Club]],tblNow_Div2A[[Name / Club]:[Points]],5,FALSE)),0,VLOOKUP(tblPointScore[[#This Row],[Name / Club]],tblNow_Div2A[[Name / Club]:[Points]],5,FALSE))</f>
        <v>0</v>
      </c>
      <c r="S404" s="9">
        <f>IF(ISNA(VLOOKUP(tblPointScore[[#This Row],[Name / Club]],tblNow_Div2B[[Name / Club]:[Points]],5,FALSE)),0,VLOOKUP(tblPointScore[[#This Row],[Name / Club]],tblNow_Div2B[[Name / Club]:[Points]],5,FALSE))</f>
        <v>0</v>
      </c>
      <c r="T404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04" s="9">
        <f>IF(ISNA(VLOOKUP(tblPointScore[[#This Row],[Name / Club]],tblSthn_Div1[[Name / Club]:[Points]],5,FALSE)),0,VLOOKUP(tblPointScore[[#This Row],[Name / Club]],tblSthn_Div1[[Name / Club]:[Points]],5,FALSE))</f>
        <v>0</v>
      </c>
      <c r="V404" s="9">
        <f>IF(ISNA(VLOOKUP(tblPointScore[[#This Row],[Name / Club]],tblSthn_Div2[[Name / Club]:[Points]],5,FALSE)),0,VLOOKUP(tblPointScore[[#This Row],[Name / Club]],tblSthn_Div2[[Name / Club]:[Points]],5,FALSE))</f>
        <v>0</v>
      </c>
      <c r="W404" s="9">
        <f>IF(ISNA(VLOOKUP(tblPointScore[[#This Row],[Name / Club]],tblSthn_Div1[Name / Club],1,FALSE)),IF(ISNA(VLOOKUP(tblPointScore[[#This Row],[Name / Club]],tblSthn_Div2[Name / Club],1,FALSE)),0,3),3)</f>
        <v>0</v>
      </c>
      <c r="X404" s="9">
        <f>SUM(tblPointScore[[#This Row],[Glbn Div 1]:[Sth H Pts]])</f>
        <v>0</v>
      </c>
      <c r="Y40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0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04" s="38" t="str">
        <f>IF(AND(tblPointScore[[#This Row],[Div 1 Pts]]&gt;0,tblPointScore[[#This Row],[Div 2 Pts]]&gt;0),"Y","N")</f>
        <v>N</v>
      </c>
      <c r="AB404" s="35" t="str">
        <f>IF(AND(tblPointScore[[#This Row],[Mac Div 1 A]]&gt;0,tblPointScore[[#This Row],[Mac Div 1 B]]&gt;0),"Y","N")</f>
        <v>N</v>
      </c>
      <c r="AC404" s="35" t="str">
        <f>IF(AND(tblPointScore[[#This Row],[Mac Div 2 A]]&gt;0,tblPointScore[[#This Row],[Mac Div 2 B]]&gt;0),"Y","N")</f>
        <v>N</v>
      </c>
      <c r="AD404" s="35" t="str">
        <f>IF(AND(tblPointScore[[#This Row],[Now Div 1 A]]&gt;0,tblPointScore[[#This Row],[Now Div 1 B]]&gt;0),"Y","N")</f>
        <v>N</v>
      </c>
      <c r="AE404" s="35" t="str">
        <f>IF(AND(tblPointScore[[#This Row],[Now Div 2 A]]&gt;0,tblPointScore[[#This Row],[Now Div 2 B]]&gt;0),"Y","N")</f>
        <v>N</v>
      </c>
      <c r="AF40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05" spans="1:32" hidden="1">
      <c r="A405" s="1">
        <f ca="1">CELL("row", A404)-1</f>
        <v>403</v>
      </c>
      <c r="B405" s="43" t="s">
        <v>613</v>
      </c>
      <c r="C405" s="43" t="s">
        <v>685</v>
      </c>
      <c r="D405" s="4" t="str">
        <f>CONCATENATE(tblPointScore[[#This Row],[Name]]," - ",tblPointScore[[#This Row],[Club]])</f>
        <v>Latham Jake - ICC</v>
      </c>
      <c r="E405" s="9">
        <f>IF(ISNA(VLOOKUP(tblPointScore[[#This Row],[Name / Club]],tblGlbn_Div1[[Name / Club]:[Points]],5,FALSE)),0,VLOOKUP(tblPointScore[[#This Row],[Name / Club]],tblGlbn_Div1[[Name / Club]:[Points]],5,FALSE))</f>
        <v>0</v>
      </c>
      <c r="F405" s="9">
        <f>IF(ISNA(VLOOKUP(tblPointScore[[#This Row],[Name / Club]],tblGlbn_Div2[[Name / Club]:[Points]],5,FALSE)),0,VLOOKUP(tblPointScore[[#This Row],[Name / Club]],tblGlbn_Div2[[Name / Club]:[Points]],5,FALSE))</f>
        <v>0</v>
      </c>
      <c r="G405" s="9">
        <f>IF(ISNA(VLOOKUP(tblPointScore[[#This Row],[Name / Club]],tblGlbn_Div1[Name / Club],1,FALSE)),IF(ISNA(VLOOKUP(tblPointScore[[#This Row],[Name / Club]],tblGlbn_Div2[Name / Club],1,FALSE)),0,3),3)</f>
        <v>0</v>
      </c>
      <c r="H405" s="9">
        <f>IF(ISNA(VLOOKUP(tblPointScore[[#This Row],[Name / Club]],tblIll_Div1[[Name / Club]:[Points]],5,FALSE)),0,VLOOKUP(tblPointScore[[#This Row],[Name / Club]],tblIll_Div1[[Name / Club]:[Points]],5,FALSE))</f>
        <v>0</v>
      </c>
      <c r="I405" s="9">
        <f>IF(ISNA(VLOOKUP(tblPointScore[[#This Row],[Name / Club]],tblIll_Div2[[Name / Club]:[Points]],5,FALSE)),0,VLOOKUP(tblPointScore[[#This Row],[Name / Club]],tblIll_Div2[[Name / Club]:[Points]],5,FALSE))</f>
        <v>0</v>
      </c>
      <c r="J405" s="9">
        <f>IF(ISNA(VLOOKUP(tblPointScore[[#This Row],[Name / Club]],tblIll_Div1[Name / Club],1,FALSE)),IF(ISNA(VLOOKUP(tblPointScore[[#This Row],[Name / Club]],tblIll_Div2[Name / Club],1,FALSE)),0,3),3)</f>
        <v>0</v>
      </c>
      <c r="K405" s="9">
        <f>IF(ISNA(VLOOKUP(tblPointScore[[#This Row],[Name / Club]],tblMac_Div1A[[Name / Club]:[Points]],5,FALSE)),0,VLOOKUP(tblPointScore[[#This Row],[Name / Club]],tblMac_Div1A[[Name / Club]:[Points]],5,FALSE))</f>
        <v>0</v>
      </c>
      <c r="L405" s="9">
        <f>IF(ISNA(VLOOKUP(tblPointScore[[#This Row],[Name / Club]],tblMac_Div1B[[Name / Club]:[Points]],5,FALSE)),0,VLOOKUP(tblPointScore[[#This Row],[Name / Club]],tblMac_Div1B[[Name / Club]:[Points]],5,FALSE))</f>
        <v>0</v>
      </c>
      <c r="M405" s="9">
        <f>IF(ISNA(VLOOKUP(tblPointScore[[#This Row],[Name / Club]],tblMac_Div2A[[Name / Club]:[Points]],5,FALSE)),0,VLOOKUP(tblPointScore[[#This Row],[Name / Club]],tblMac_Div2A[[Name / Club]:[Points]],5,FALSE))</f>
        <v>0</v>
      </c>
      <c r="N405" s="9">
        <f>IF(ISNA(VLOOKUP(tblPointScore[[#This Row],[Name / Club]],tblMac_Div2B[[Name / Club]:[Points]],5,FALSE)),0,VLOOKUP(tblPointScore[[#This Row],[Name / Club]],tblMac_Div2B[[Name / Club]:[Points]],5,FALSE))</f>
        <v>0</v>
      </c>
      <c r="O405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05" s="9">
        <f>IF(ISNA(VLOOKUP(tblPointScore[[#This Row],[Name / Club]],tblNow_Div1A[[Name / Club]:[Points]],5,FALSE)),0,VLOOKUP(tblPointScore[[#This Row],[Name / Club]],tblNow_Div1A[[Name / Club]:[Points]],5,FALSE))</f>
        <v>0</v>
      </c>
      <c r="Q405" s="9">
        <f>IF(ISNA(VLOOKUP(tblPointScore[[#This Row],[Name / Club]],tblNow_Div1B[[Name / Club]:[Points]],5,FALSE)),0,VLOOKUP(tblPointScore[[#This Row],[Name / Club]],tblNow_Div1B[[Name / Club]:[Points]],5,FALSE))</f>
        <v>0</v>
      </c>
      <c r="R405" s="9">
        <f>IF(ISNA(VLOOKUP(tblPointScore[[#This Row],[Name / Club]],tblNow_Div2A[[Name / Club]:[Points]],5,FALSE)),0,VLOOKUP(tblPointScore[[#This Row],[Name / Club]],tblNow_Div2A[[Name / Club]:[Points]],5,FALSE))</f>
        <v>0</v>
      </c>
      <c r="S405" s="9">
        <f>IF(ISNA(VLOOKUP(tblPointScore[[#This Row],[Name / Club]],tblNow_Div2B[[Name / Club]:[Points]],5,FALSE)),0,VLOOKUP(tblPointScore[[#This Row],[Name / Club]],tblNow_Div2B[[Name / Club]:[Points]],5,FALSE))</f>
        <v>0</v>
      </c>
      <c r="T405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05" s="9">
        <f>IF(ISNA(VLOOKUP(tblPointScore[[#This Row],[Name / Club]],tblSthn_Div1[[Name / Club]:[Points]],5,FALSE)),0,VLOOKUP(tblPointScore[[#This Row],[Name / Club]],tblSthn_Div1[[Name / Club]:[Points]],5,FALSE))</f>
        <v>0</v>
      </c>
      <c r="V405" s="9">
        <f>IF(ISNA(VLOOKUP(tblPointScore[[#This Row],[Name / Club]],tblSthn_Div2[[Name / Club]:[Points]],5,FALSE)),0,VLOOKUP(tblPointScore[[#This Row],[Name / Club]],tblSthn_Div2[[Name / Club]:[Points]],5,FALSE))</f>
        <v>0</v>
      </c>
      <c r="W405" s="9">
        <f>IF(ISNA(VLOOKUP(tblPointScore[[#This Row],[Name / Club]],tblSthn_Div1[Name / Club],1,FALSE)),IF(ISNA(VLOOKUP(tblPointScore[[#This Row],[Name / Club]],tblSthn_Div2[Name / Club],1,FALSE)),0,3),3)</f>
        <v>0</v>
      </c>
      <c r="X405" s="9">
        <f>SUM(tblPointScore[[#This Row],[Glbn Div 1]:[Sth H Pts]])</f>
        <v>0</v>
      </c>
      <c r="Y40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0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05" s="38" t="str">
        <f>IF(AND(tblPointScore[[#This Row],[Div 1 Pts]]&gt;0,tblPointScore[[#This Row],[Div 2 Pts]]&gt;0),"Y","N")</f>
        <v>N</v>
      </c>
      <c r="AB405" s="35" t="str">
        <f>IF(AND(tblPointScore[[#This Row],[Mac Div 1 A]]&gt;0,tblPointScore[[#This Row],[Mac Div 1 B]]&gt;0),"Y","N")</f>
        <v>N</v>
      </c>
      <c r="AC405" s="35" t="str">
        <f>IF(AND(tblPointScore[[#This Row],[Mac Div 2 A]]&gt;0,tblPointScore[[#This Row],[Mac Div 2 B]]&gt;0),"Y","N")</f>
        <v>N</v>
      </c>
      <c r="AD405" s="35" t="str">
        <f>IF(AND(tblPointScore[[#This Row],[Now Div 1 A]]&gt;0,tblPointScore[[#This Row],[Now Div 1 B]]&gt;0),"Y","N")</f>
        <v>N</v>
      </c>
      <c r="AE405" s="35" t="str">
        <f>IF(AND(tblPointScore[[#This Row],[Now Div 2 A]]&gt;0,tblPointScore[[#This Row],[Now Div 2 B]]&gt;0),"Y","N")</f>
        <v>N</v>
      </c>
      <c r="AF40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06" spans="1:32" hidden="1">
      <c r="A406" s="20">
        <f ca="1">CELL("row", A405)-1</f>
        <v>404</v>
      </c>
      <c r="B406" s="48" t="s">
        <v>634</v>
      </c>
      <c r="C406" s="49" t="s">
        <v>684</v>
      </c>
      <c r="D406" s="22" t="str">
        <f>CONCATENATE(tblPointScore[[#This Row],[Name]]," - ",tblPointScore[[#This Row],[Club]])</f>
        <v>Lauder Aaron - NVC</v>
      </c>
      <c r="E406" s="23">
        <f>IF(ISNA(VLOOKUP(tblPointScore[[#This Row],[Name / Club]],tblGlbn_Div1[[Name / Club]:[Points]],5,FALSE)),0,VLOOKUP(tblPointScore[[#This Row],[Name / Club]],tblGlbn_Div1[[Name / Club]:[Points]],5,FALSE))</f>
        <v>0</v>
      </c>
      <c r="F406" s="23">
        <f>IF(ISNA(VLOOKUP(tblPointScore[[#This Row],[Name / Club]],tblGlbn_Div2[[Name / Club]:[Points]],5,FALSE)),0,VLOOKUP(tblPointScore[[#This Row],[Name / Club]],tblGlbn_Div2[[Name / Club]:[Points]],5,FALSE))</f>
        <v>0</v>
      </c>
      <c r="G406" s="23">
        <f>IF(ISNA(VLOOKUP(tblPointScore[[#This Row],[Name / Club]],tblGlbn_Div1[Name / Club],1,FALSE)),IF(ISNA(VLOOKUP(tblPointScore[[#This Row],[Name / Club]],tblGlbn_Div2[Name / Club],1,FALSE)),0,3),3)</f>
        <v>0</v>
      </c>
      <c r="H406" s="23">
        <f>IF(ISNA(VLOOKUP(tblPointScore[[#This Row],[Name / Club]],tblIll_Div1[[Name / Club]:[Points]],5,FALSE)),0,VLOOKUP(tblPointScore[[#This Row],[Name / Club]],tblIll_Div1[[Name / Club]:[Points]],5,FALSE))</f>
        <v>0</v>
      </c>
      <c r="I406" s="23">
        <f>IF(ISNA(VLOOKUP(tblPointScore[[#This Row],[Name / Club]],tblIll_Div2[[Name / Club]:[Points]],5,FALSE)),0,VLOOKUP(tblPointScore[[#This Row],[Name / Club]],tblIll_Div2[[Name / Club]:[Points]],5,FALSE))</f>
        <v>0</v>
      </c>
      <c r="J406" s="23">
        <f>IF(ISNA(VLOOKUP(tblPointScore[[#This Row],[Name / Club]],tblIll_Div1[Name / Club],1,FALSE)),IF(ISNA(VLOOKUP(tblPointScore[[#This Row],[Name / Club]],tblIll_Div2[Name / Club],1,FALSE)),0,3),3)</f>
        <v>0</v>
      </c>
      <c r="K406" s="23">
        <f>IF(ISNA(VLOOKUP(tblPointScore[[#This Row],[Name / Club]],tblMac_Div1A[[Name / Club]:[Points]],5,FALSE)),0,VLOOKUP(tblPointScore[[#This Row],[Name / Club]],tblMac_Div1A[[Name / Club]:[Points]],5,FALSE))</f>
        <v>0</v>
      </c>
      <c r="L406" s="23">
        <f>IF(ISNA(VLOOKUP(tblPointScore[[#This Row],[Name / Club]],tblMac_Div1B[[Name / Club]:[Points]],5,FALSE)),0,VLOOKUP(tblPointScore[[#This Row],[Name / Club]],tblMac_Div1B[[Name / Club]:[Points]],5,FALSE))</f>
        <v>0</v>
      </c>
      <c r="M406" s="23">
        <f>IF(ISNA(VLOOKUP(tblPointScore[[#This Row],[Name / Club]],tblMac_Div2A[[Name / Club]:[Points]],5,FALSE)),0,VLOOKUP(tblPointScore[[#This Row],[Name / Club]],tblMac_Div2A[[Name / Club]:[Points]],5,FALSE))</f>
        <v>0</v>
      </c>
      <c r="N406" s="23">
        <f>IF(ISNA(VLOOKUP(tblPointScore[[#This Row],[Name / Club]],tblMac_Div2B[[Name / Club]:[Points]],5,FALSE)),0,VLOOKUP(tblPointScore[[#This Row],[Name / Club]],tblMac_Div2B[[Name / Club]:[Points]],5,FALSE))</f>
        <v>0</v>
      </c>
      <c r="O406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06" s="23">
        <f>IF(ISNA(VLOOKUP(tblPointScore[[#This Row],[Name / Club]],tblNow_Div1A[[Name / Club]:[Points]],5,FALSE)),0,VLOOKUP(tblPointScore[[#This Row],[Name / Club]],tblNow_Div1A[[Name / Club]:[Points]],5,FALSE))</f>
        <v>0</v>
      </c>
      <c r="Q406" s="23">
        <f>IF(ISNA(VLOOKUP(tblPointScore[[#This Row],[Name / Club]],tblNow_Div1B[[Name / Club]:[Points]],5,FALSE)),0,VLOOKUP(tblPointScore[[#This Row],[Name / Club]],tblNow_Div1B[[Name / Club]:[Points]],5,FALSE))</f>
        <v>0</v>
      </c>
      <c r="R406" s="23">
        <f>IF(ISNA(VLOOKUP(tblPointScore[[#This Row],[Name / Club]],tblNow_Div2A[[Name / Club]:[Points]],5,FALSE)),0,VLOOKUP(tblPointScore[[#This Row],[Name / Club]],tblNow_Div2A[[Name / Club]:[Points]],5,FALSE))</f>
        <v>0</v>
      </c>
      <c r="S406" s="23">
        <f>IF(ISNA(VLOOKUP(tblPointScore[[#This Row],[Name / Club]],tblNow_Div2B[[Name / Club]:[Points]],5,FALSE)),0,VLOOKUP(tblPointScore[[#This Row],[Name / Club]],tblNow_Div2B[[Name / Club]:[Points]],5,FALSE))</f>
        <v>0</v>
      </c>
      <c r="T406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06" s="23">
        <f>IF(ISNA(VLOOKUP(tblPointScore[[#This Row],[Name / Club]],tblSthn_Div1[[Name / Club]:[Points]],5,FALSE)),0,VLOOKUP(tblPointScore[[#This Row],[Name / Club]],tblSthn_Div1[[Name / Club]:[Points]],5,FALSE))</f>
        <v>0</v>
      </c>
      <c r="V406" s="23">
        <f>IF(ISNA(VLOOKUP(tblPointScore[[#This Row],[Name / Club]],tblSthn_Div2[[Name / Club]:[Points]],5,FALSE)),0,VLOOKUP(tblPointScore[[#This Row],[Name / Club]],tblSthn_Div2[[Name / Club]:[Points]],5,FALSE))</f>
        <v>0</v>
      </c>
      <c r="W406" s="23">
        <f>IF(ISNA(VLOOKUP(tblPointScore[[#This Row],[Name / Club]],tblSthn_Div1[Name / Club],1,FALSE)),IF(ISNA(VLOOKUP(tblPointScore[[#This Row],[Name / Club]],tblSthn_Div2[Name / Club],1,FALSE)),0,3),3)</f>
        <v>0</v>
      </c>
      <c r="X406" s="23">
        <f>SUM(tblPointScore[[#This Row],[Glbn Div 1]:[Sth H Pts]])</f>
        <v>0</v>
      </c>
      <c r="Y406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06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06" s="44" t="str">
        <f>IF(AND(tblPointScore[[#This Row],[Div 1 Pts]]&gt;0,tblPointScore[[#This Row],[Div 2 Pts]]&gt;0),"Y","N")</f>
        <v>N</v>
      </c>
      <c r="AB406" s="45" t="str">
        <f>IF(AND(tblPointScore[[#This Row],[Mac Div 1 A]]&gt;0,tblPointScore[[#This Row],[Mac Div 1 B]]&gt;0),"Y","N")</f>
        <v>N</v>
      </c>
      <c r="AC406" s="45" t="str">
        <f>IF(AND(tblPointScore[[#This Row],[Mac Div 2 A]]&gt;0,tblPointScore[[#This Row],[Mac Div 2 B]]&gt;0),"Y","N")</f>
        <v>N</v>
      </c>
      <c r="AD406" s="45" t="str">
        <f>IF(AND(tblPointScore[[#This Row],[Now Div 1 A]]&gt;0,tblPointScore[[#This Row],[Now Div 1 B]]&gt;0),"Y","N")</f>
        <v>N</v>
      </c>
      <c r="AE406" s="45" t="str">
        <f>IF(AND(tblPointScore[[#This Row],[Now Div 2 A]]&gt;0,tblPointScore[[#This Row],[Now Div 2 B]]&gt;0),"Y","N")</f>
        <v>N</v>
      </c>
      <c r="AF406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07" spans="1:32" hidden="1">
      <c r="A407" s="20">
        <f ca="1">CELL("row", A406)-1</f>
        <v>405</v>
      </c>
      <c r="B407" s="48" t="s">
        <v>679</v>
      </c>
      <c r="C407" s="48" t="s">
        <v>684</v>
      </c>
      <c r="D407" s="22" t="str">
        <f>CONCATENATE(tblPointScore[[#This Row],[Name]]," - ",tblPointScore[[#This Row],[Club]])</f>
        <v>Lauder Alice - NVC</v>
      </c>
      <c r="E407" s="23">
        <f>IF(ISNA(VLOOKUP(tblPointScore[[#This Row],[Name / Club]],tblGlbn_Div1[[Name / Club]:[Points]],5,FALSE)),0,VLOOKUP(tblPointScore[[#This Row],[Name / Club]],tblGlbn_Div1[[Name / Club]:[Points]],5,FALSE))</f>
        <v>0</v>
      </c>
      <c r="F407" s="23">
        <f>IF(ISNA(VLOOKUP(tblPointScore[[#This Row],[Name / Club]],tblGlbn_Div2[[Name / Club]:[Points]],5,FALSE)),0,VLOOKUP(tblPointScore[[#This Row],[Name / Club]],tblGlbn_Div2[[Name / Club]:[Points]],5,FALSE))</f>
        <v>0</v>
      </c>
      <c r="G407" s="23">
        <f>IF(ISNA(VLOOKUP(tblPointScore[[#This Row],[Name / Club]],tblGlbn_Div1[Name / Club],1,FALSE)),IF(ISNA(VLOOKUP(tblPointScore[[#This Row],[Name / Club]],tblGlbn_Div2[Name / Club],1,FALSE)),0,3),3)</f>
        <v>0</v>
      </c>
      <c r="H407" s="23">
        <f>IF(ISNA(VLOOKUP(tblPointScore[[#This Row],[Name / Club]],tblIll_Div1[[Name / Club]:[Points]],5,FALSE)),0,VLOOKUP(tblPointScore[[#This Row],[Name / Club]],tblIll_Div1[[Name / Club]:[Points]],5,FALSE))</f>
        <v>0</v>
      </c>
      <c r="I407" s="23">
        <f>IF(ISNA(VLOOKUP(tblPointScore[[#This Row],[Name / Club]],tblIll_Div2[[Name / Club]:[Points]],5,FALSE)),0,VLOOKUP(tblPointScore[[#This Row],[Name / Club]],tblIll_Div2[[Name / Club]:[Points]],5,FALSE))</f>
        <v>0</v>
      </c>
      <c r="J407" s="23">
        <f>IF(ISNA(VLOOKUP(tblPointScore[[#This Row],[Name / Club]],tblIll_Div1[Name / Club],1,FALSE)),IF(ISNA(VLOOKUP(tblPointScore[[#This Row],[Name / Club]],tblIll_Div2[Name / Club],1,FALSE)),0,3),3)</f>
        <v>0</v>
      </c>
      <c r="K407" s="23">
        <f>IF(ISNA(VLOOKUP(tblPointScore[[#This Row],[Name / Club]],tblMac_Div1A[[Name / Club]:[Points]],5,FALSE)),0,VLOOKUP(tblPointScore[[#This Row],[Name / Club]],tblMac_Div1A[[Name / Club]:[Points]],5,FALSE))</f>
        <v>0</v>
      </c>
      <c r="L407" s="23">
        <f>IF(ISNA(VLOOKUP(tblPointScore[[#This Row],[Name / Club]],tblMac_Div1B[[Name / Club]:[Points]],5,FALSE)),0,VLOOKUP(tblPointScore[[#This Row],[Name / Club]],tblMac_Div1B[[Name / Club]:[Points]],5,FALSE))</f>
        <v>0</v>
      </c>
      <c r="M407" s="23">
        <f>IF(ISNA(VLOOKUP(tblPointScore[[#This Row],[Name / Club]],tblMac_Div2A[[Name / Club]:[Points]],5,FALSE)),0,VLOOKUP(tblPointScore[[#This Row],[Name / Club]],tblMac_Div2A[[Name / Club]:[Points]],5,FALSE))</f>
        <v>0</v>
      </c>
      <c r="N407" s="23">
        <f>IF(ISNA(VLOOKUP(tblPointScore[[#This Row],[Name / Club]],tblMac_Div2B[[Name / Club]:[Points]],5,FALSE)),0,VLOOKUP(tblPointScore[[#This Row],[Name / Club]],tblMac_Div2B[[Name / Club]:[Points]],5,FALSE))</f>
        <v>0</v>
      </c>
      <c r="O407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07" s="23">
        <f>IF(ISNA(VLOOKUP(tblPointScore[[#This Row],[Name / Club]],tblNow_Div1A[[Name / Club]:[Points]],5,FALSE)),0,VLOOKUP(tblPointScore[[#This Row],[Name / Club]],tblNow_Div1A[[Name / Club]:[Points]],5,FALSE))</f>
        <v>0</v>
      </c>
      <c r="Q407" s="23">
        <f>IF(ISNA(VLOOKUP(tblPointScore[[#This Row],[Name / Club]],tblNow_Div1B[[Name / Club]:[Points]],5,FALSE)),0,VLOOKUP(tblPointScore[[#This Row],[Name / Club]],tblNow_Div1B[[Name / Club]:[Points]],5,FALSE))</f>
        <v>0</v>
      </c>
      <c r="R407" s="23">
        <f>IF(ISNA(VLOOKUP(tblPointScore[[#This Row],[Name / Club]],tblNow_Div2A[[Name / Club]:[Points]],5,FALSE)),0,VLOOKUP(tblPointScore[[#This Row],[Name / Club]],tblNow_Div2A[[Name / Club]:[Points]],5,FALSE))</f>
        <v>0</v>
      </c>
      <c r="S407" s="23">
        <f>IF(ISNA(VLOOKUP(tblPointScore[[#This Row],[Name / Club]],tblNow_Div2B[[Name / Club]:[Points]],5,FALSE)),0,VLOOKUP(tblPointScore[[#This Row],[Name / Club]],tblNow_Div2B[[Name / Club]:[Points]],5,FALSE))</f>
        <v>0</v>
      </c>
      <c r="T407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07" s="23">
        <f>IF(ISNA(VLOOKUP(tblPointScore[[#This Row],[Name / Club]],tblSthn_Div1[[Name / Club]:[Points]],5,FALSE)),0,VLOOKUP(tblPointScore[[#This Row],[Name / Club]],tblSthn_Div1[[Name / Club]:[Points]],5,FALSE))</f>
        <v>0</v>
      </c>
      <c r="V407" s="23">
        <f>IF(ISNA(VLOOKUP(tblPointScore[[#This Row],[Name / Club]],tblSthn_Div2[[Name / Club]:[Points]],5,FALSE)),0,VLOOKUP(tblPointScore[[#This Row],[Name / Club]],tblSthn_Div2[[Name / Club]:[Points]],5,FALSE))</f>
        <v>0</v>
      </c>
      <c r="W407" s="23">
        <f>IF(ISNA(VLOOKUP(tblPointScore[[#This Row],[Name / Club]],tblSthn_Div1[Name / Club],1,FALSE)),IF(ISNA(VLOOKUP(tblPointScore[[#This Row],[Name / Club]],tblSthn_Div2[Name / Club],1,FALSE)),0,3),3)</f>
        <v>0</v>
      </c>
      <c r="X407" s="23">
        <f>SUM(tblPointScore[[#This Row],[Glbn Div 1]:[Sth H Pts]])</f>
        <v>0</v>
      </c>
      <c r="Y407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07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07" s="44" t="str">
        <f>IF(AND(tblPointScore[[#This Row],[Div 1 Pts]]&gt;0,tblPointScore[[#This Row],[Div 2 Pts]]&gt;0),"Y","N")</f>
        <v>N</v>
      </c>
      <c r="AB407" s="45" t="str">
        <f>IF(AND(tblPointScore[[#This Row],[Mac Div 1 A]]&gt;0,tblPointScore[[#This Row],[Mac Div 1 B]]&gt;0),"Y","N")</f>
        <v>N</v>
      </c>
      <c r="AC407" s="45" t="str">
        <f>IF(AND(tblPointScore[[#This Row],[Mac Div 2 A]]&gt;0,tblPointScore[[#This Row],[Mac Div 2 B]]&gt;0),"Y","N")</f>
        <v>N</v>
      </c>
      <c r="AD407" s="45" t="str">
        <f>IF(AND(tblPointScore[[#This Row],[Now Div 1 A]]&gt;0,tblPointScore[[#This Row],[Now Div 1 B]]&gt;0),"Y","N")</f>
        <v>N</v>
      </c>
      <c r="AE407" s="45" t="str">
        <f>IF(AND(tblPointScore[[#This Row],[Now Div 2 A]]&gt;0,tblPointScore[[#This Row],[Now Div 2 B]]&gt;0),"Y","N")</f>
        <v>N</v>
      </c>
      <c r="AF407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08" spans="1:32" hidden="1">
      <c r="A408" s="1">
        <f ca="1">CELL("row", A407)-1</f>
        <v>406</v>
      </c>
      <c r="B408" s="7" t="s">
        <v>481</v>
      </c>
      <c r="C408" s="7" t="s">
        <v>681</v>
      </c>
      <c r="D408" s="4" t="str">
        <f>CONCATENATE(tblPointScore[[#This Row],[Name]]," - ",tblPointScore[[#This Row],[Club]])</f>
        <v>Laugeson Neils - GCC</v>
      </c>
      <c r="E408" s="1">
        <f>IF(ISNA(VLOOKUP(tblPointScore[[#This Row],[Name / Club]],tblGlbn_Div1[[Name / Club]:[Points]],5,FALSE)),0,VLOOKUP(tblPointScore[[#This Row],[Name / Club]],tblGlbn_Div1[[Name / Club]:[Points]],5,FALSE))</f>
        <v>0</v>
      </c>
      <c r="F408" s="9">
        <f>IF(ISNA(VLOOKUP(tblPointScore[[#This Row],[Name / Club]],tblGlbn_Div2[[Name / Club]:[Points]],5,FALSE)),0,VLOOKUP(tblPointScore[[#This Row],[Name / Club]],tblGlbn_Div2[[Name / Club]:[Points]],5,FALSE))</f>
        <v>0</v>
      </c>
      <c r="G408" s="9">
        <f>IF(ISNA(VLOOKUP(tblPointScore[[#This Row],[Name / Club]],tblGlbn_Div1[Name / Club],1,FALSE)),IF(ISNA(VLOOKUP(tblPointScore[[#This Row],[Name / Club]],tblGlbn_Div2[Name / Club],1,FALSE)),0,3),3)</f>
        <v>0</v>
      </c>
      <c r="H408" s="1">
        <f>IF(ISNA(VLOOKUP(tblPointScore[[#This Row],[Name / Club]],tblIll_Div1[[Name / Club]:[Points]],5,FALSE)),0,VLOOKUP(tblPointScore[[#This Row],[Name / Club]],tblIll_Div1[[Name / Club]:[Points]],5,FALSE))</f>
        <v>0</v>
      </c>
      <c r="I408" s="1">
        <f>IF(ISNA(VLOOKUP(tblPointScore[[#This Row],[Name / Club]],tblIll_Div2[[Name / Club]:[Points]],5,FALSE)),0,VLOOKUP(tblPointScore[[#This Row],[Name / Club]],tblIll_Div2[[Name / Club]:[Points]],5,FALSE))</f>
        <v>0</v>
      </c>
      <c r="J408" s="1">
        <f>IF(ISNA(VLOOKUP(tblPointScore[[#This Row],[Name / Club]],tblIll_Div1[Name / Club],1,FALSE)),IF(ISNA(VLOOKUP(tblPointScore[[#This Row],[Name / Club]],tblIll_Div2[Name / Club],1,FALSE)),0,3),3)</f>
        <v>0</v>
      </c>
      <c r="K408" s="1">
        <f>IF(ISNA(VLOOKUP(tblPointScore[[#This Row],[Name / Club]],tblMac_Div1A[[Name / Club]:[Points]],5,FALSE)),0,VLOOKUP(tblPointScore[[#This Row],[Name / Club]],tblMac_Div1A[[Name / Club]:[Points]],5,FALSE))</f>
        <v>0</v>
      </c>
      <c r="L408" s="1">
        <f>IF(ISNA(VLOOKUP(tblPointScore[[#This Row],[Name / Club]],tblMac_Div1B[[Name / Club]:[Points]],5,FALSE)),0,VLOOKUP(tblPointScore[[#This Row],[Name / Club]],tblMac_Div1B[[Name / Club]:[Points]],5,FALSE))</f>
        <v>0</v>
      </c>
      <c r="M408" s="1">
        <f>IF(ISNA(VLOOKUP(tblPointScore[[#This Row],[Name / Club]],tblMac_Div2A[[Name / Club]:[Points]],5,FALSE)),0,VLOOKUP(tblPointScore[[#This Row],[Name / Club]],tblMac_Div2A[[Name / Club]:[Points]],5,FALSE))</f>
        <v>0</v>
      </c>
      <c r="N408" s="1">
        <f>IF(ISNA(VLOOKUP(tblPointScore[[#This Row],[Name / Club]],tblMac_Div2B[[Name / Club]:[Points]],5,FALSE)),0,VLOOKUP(tblPointScore[[#This Row],[Name / Club]],tblMac_Div2B[[Name / Club]:[Points]],5,FALSE))</f>
        <v>0</v>
      </c>
      <c r="O40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08" s="1">
        <f>IF(ISNA(VLOOKUP(tblPointScore[[#This Row],[Name / Club]],tblNow_Div1A[[Name / Club]:[Points]],5,FALSE)),0,VLOOKUP(tblPointScore[[#This Row],[Name / Club]],tblNow_Div1A[[Name / Club]:[Points]],5,FALSE))</f>
        <v>0</v>
      </c>
      <c r="Q408" s="1">
        <f>IF(ISNA(VLOOKUP(tblPointScore[[#This Row],[Name / Club]],tblNow_Div1B[[Name / Club]:[Points]],5,FALSE)),0,VLOOKUP(tblPointScore[[#This Row],[Name / Club]],tblNow_Div1B[[Name / Club]:[Points]],5,FALSE))</f>
        <v>0</v>
      </c>
      <c r="R408" s="1">
        <f>IF(ISNA(VLOOKUP(tblPointScore[[#This Row],[Name / Club]],tblNow_Div2A[[Name / Club]:[Points]],5,FALSE)),0,VLOOKUP(tblPointScore[[#This Row],[Name / Club]],tblNow_Div2A[[Name / Club]:[Points]],5,FALSE))</f>
        <v>0</v>
      </c>
      <c r="S408" s="1">
        <f>IF(ISNA(VLOOKUP(tblPointScore[[#This Row],[Name / Club]],tblNow_Div2B[[Name / Club]:[Points]],5,FALSE)),0,VLOOKUP(tblPointScore[[#This Row],[Name / Club]],tblNow_Div2B[[Name / Club]:[Points]],5,FALSE))</f>
        <v>0</v>
      </c>
      <c r="T40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08" s="1">
        <f>IF(ISNA(VLOOKUP(tblPointScore[[#This Row],[Name / Club]],tblSthn_Div1[[Name / Club]:[Points]],5,FALSE)),0,VLOOKUP(tblPointScore[[#This Row],[Name / Club]],tblSthn_Div1[[Name / Club]:[Points]],5,FALSE))</f>
        <v>0</v>
      </c>
      <c r="V408" s="1">
        <f>IF(ISNA(VLOOKUP(tblPointScore[[#This Row],[Name / Club]],tblSthn_Div2[[Name / Club]:[Points]],5,FALSE)),0,VLOOKUP(tblPointScore[[#This Row],[Name / Club]],tblSthn_Div2[[Name / Club]:[Points]],5,FALSE))</f>
        <v>0</v>
      </c>
      <c r="W408" s="1">
        <f>IF(ISNA(VLOOKUP(tblPointScore[[#This Row],[Name / Club]],tblSthn_Div1[Name / Club],1,FALSE)),IF(ISNA(VLOOKUP(tblPointScore[[#This Row],[Name / Club]],tblSthn_Div2[Name / Club],1,FALSE)),0,3),3)</f>
        <v>0</v>
      </c>
      <c r="X408" s="9">
        <f>SUM(tblPointScore[[#This Row],[Glbn Div 1]:[Sth H Pts]])</f>
        <v>0</v>
      </c>
      <c r="Y40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0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08" s="38" t="str">
        <f>IF(AND(tblPointScore[[#This Row],[Div 1 Pts]]&gt;0,tblPointScore[[#This Row],[Div 2 Pts]]&gt;0),"Y","N")</f>
        <v>N</v>
      </c>
      <c r="AB408" s="35" t="str">
        <f>IF(AND(tblPointScore[[#This Row],[Mac Div 1 A]]&gt;0,tblPointScore[[#This Row],[Mac Div 1 B]]&gt;0),"Y","N")</f>
        <v>N</v>
      </c>
      <c r="AC408" s="35" t="str">
        <f>IF(AND(tblPointScore[[#This Row],[Mac Div 2 A]]&gt;0,tblPointScore[[#This Row],[Mac Div 2 B]]&gt;0),"Y","N")</f>
        <v>N</v>
      </c>
      <c r="AD408" s="35" t="str">
        <f>IF(AND(tblPointScore[[#This Row],[Now Div 1 A]]&gt;0,tblPointScore[[#This Row],[Now Div 1 B]]&gt;0),"Y","N")</f>
        <v>N</v>
      </c>
      <c r="AE408" s="35" t="str">
        <f>IF(AND(tblPointScore[[#This Row],[Now Div 2 A]]&gt;0,tblPointScore[[#This Row],[Now Div 2 B]]&gt;0),"Y","N")</f>
        <v>N</v>
      </c>
      <c r="AF40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09" spans="1:32" hidden="1">
      <c r="A409" s="1">
        <f ca="1">CELL("row", A408)-1</f>
        <v>407</v>
      </c>
      <c r="B409" s="7" t="s">
        <v>482</v>
      </c>
      <c r="C409" s="7" t="s">
        <v>688</v>
      </c>
      <c r="D409" s="4" t="str">
        <f>CONCATENATE(tblPointScore[[#This Row],[Name]]," - ",tblPointScore[[#This Row],[Club]])</f>
        <v>Lavis Jack - ECC</v>
      </c>
      <c r="E409" s="1">
        <f>IF(ISNA(VLOOKUP(tblPointScore[[#This Row],[Name / Club]],tblGlbn_Div1[[Name / Club]:[Points]],5,FALSE)),0,VLOOKUP(tblPointScore[[#This Row],[Name / Club]],tblGlbn_Div1[[Name / Club]:[Points]],5,FALSE))</f>
        <v>0</v>
      </c>
      <c r="F409" s="9">
        <f>IF(ISNA(VLOOKUP(tblPointScore[[#This Row],[Name / Club]],tblGlbn_Div2[[Name / Club]:[Points]],5,FALSE)),0,VLOOKUP(tblPointScore[[#This Row],[Name / Club]],tblGlbn_Div2[[Name / Club]:[Points]],5,FALSE))</f>
        <v>0</v>
      </c>
      <c r="G409" s="9">
        <f>IF(ISNA(VLOOKUP(tblPointScore[[#This Row],[Name / Club]],tblGlbn_Div1[Name / Club],1,FALSE)),IF(ISNA(VLOOKUP(tblPointScore[[#This Row],[Name / Club]],tblGlbn_Div2[Name / Club],1,FALSE)),0,3),3)</f>
        <v>0</v>
      </c>
      <c r="H409" s="1">
        <f>IF(ISNA(VLOOKUP(tblPointScore[[#This Row],[Name / Club]],tblIll_Div1[[Name / Club]:[Points]],5,FALSE)),0,VLOOKUP(tblPointScore[[#This Row],[Name / Club]],tblIll_Div1[[Name / Club]:[Points]],5,FALSE))</f>
        <v>0</v>
      </c>
      <c r="I409" s="1">
        <f>IF(ISNA(VLOOKUP(tblPointScore[[#This Row],[Name / Club]],tblIll_Div2[[Name / Club]:[Points]],5,FALSE)),0,VLOOKUP(tblPointScore[[#This Row],[Name / Club]],tblIll_Div2[[Name / Club]:[Points]],5,FALSE))</f>
        <v>0</v>
      </c>
      <c r="J409" s="1">
        <f>IF(ISNA(VLOOKUP(tblPointScore[[#This Row],[Name / Club]],tblIll_Div1[Name / Club],1,FALSE)),IF(ISNA(VLOOKUP(tblPointScore[[#This Row],[Name / Club]],tblIll_Div2[Name / Club],1,FALSE)),0,3),3)</f>
        <v>0</v>
      </c>
      <c r="K409" s="1">
        <f>IF(ISNA(VLOOKUP(tblPointScore[[#This Row],[Name / Club]],tblMac_Div1A[[Name / Club]:[Points]],5,FALSE)),0,VLOOKUP(tblPointScore[[#This Row],[Name / Club]],tblMac_Div1A[[Name / Club]:[Points]],5,FALSE))</f>
        <v>0</v>
      </c>
      <c r="L409" s="1">
        <f>IF(ISNA(VLOOKUP(tblPointScore[[#This Row],[Name / Club]],tblMac_Div1B[[Name / Club]:[Points]],5,FALSE)),0,VLOOKUP(tblPointScore[[#This Row],[Name / Club]],tblMac_Div1B[[Name / Club]:[Points]],5,FALSE))</f>
        <v>0</v>
      </c>
      <c r="M409" s="1">
        <f>IF(ISNA(VLOOKUP(tblPointScore[[#This Row],[Name / Club]],tblMac_Div2A[[Name / Club]:[Points]],5,FALSE)),0,VLOOKUP(tblPointScore[[#This Row],[Name / Club]],tblMac_Div2A[[Name / Club]:[Points]],5,FALSE))</f>
        <v>0</v>
      </c>
      <c r="N409" s="1">
        <f>IF(ISNA(VLOOKUP(tblPointScore[[#This Row],[Name / Club]],tblMac_Div2B[[Name / Club]:[Points]],5,FALSE)),0,VLOOKUP(tblPointScore[[#This Row],[Name / Club]],tblMac_Div2B[[Name / Club]:[Points]],5,FALSE))</f>
        <v>0</v>
      </c>
      <c r="O40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09" s="1">
        <f>IF(ISNA(VLOOKUP(tblPointScore[[#This Row],[Name / Club]],tblNow_Div1A[[Name / Club]:[Points]],5,FALSE)),0,VLOOKUP(tblPointScore[[#This Row],[Name / Club]],tblNow_Div1A[[Name / Club]:[Points]],5,FALSE))</f>
        <v>0</v>
      </c>
      <c r="Q409" s="1">
        <f>IF(ISNA(VLOOKUP(tblPointScore[[#This Row],[Name / Club]],tblNow_Div1B[[Name / Club]:[Points]],5,FALSE)),0,VLOOKUP(tblPointScore[[#This Row],[Name / Club]],tblNow_Div1B[[Name / Club]:[Points]],5,FALSE))</f>
        <v>0</v>
      </c>
      <c r="R409" s="1">
        <f>IF(ISNA(VLOOKUP(tblPointScore[[#This Row],[Name / Club]],tblNow_Div2A[[Name / Club]:[Points]],5,FALSE)),0,VLOOKUP(tblPointScore[[#This Row],[Name / Club]],tblNow_Div2A[[Name / Club]:[Points]],5,FALSE))</f>
        <v>0</v>
      </c>
      <c r="S409" s="1">
        <f>IF(ISNA(VLOOKUP(tblPointScore[[#This Row],[Name / Club]],tblNow_Div2B[[Name / Club]:[Points]],5,FALSE)),0,VLOOKUP(tblPointScore[[#This Row],[Name / Club]],tblNow_Div2B[[Name / Club]:[Points]],5,FALSE))</f>
        <v>0</v>
      </c>
      <c r="T40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09" s="1">
        <f>IF(ISNA(VLOOKUP(tblPointScore[[#This Row],[Name / Club]],tblSthn_Div1[[Name / Club]:[Points]],5,FALSE)),0,VLOOKUP(tblPointScore[[#This Row],[Name / Club]],tblSthn_Div1[[Name / Club]:[Points]],5,FALSE))</f>
        <v>0</v>
      </c>
      <c r="V409" s="1">
        <f>IF(ISNA(VLOOKUP(tblPointScore[[#This Row],[Name / Club]],tblSthn_Div2[[Name / Club]:[Points]],5,FALSE)),0,VLOOKUP(tblPointScore[[#This Row],[Name / Club]],tblSthn_Div2[[Name / Club]:[Points]],5,FALSE))</f>
        <v>0</v>
      </c>
      <c r="W409" s="1">
        <f>IF(ISNA(VLOOKUP(tblPointScore[[#This Row],[Name / Club]],tblSthn_Div1[Name / Club],1,FALSE)),IF(ISNA(VLOOKUP(tblPointScore[[#This Row],[Name / Club]],tblSthn_Div2[Name / Club],1,FALSE)),0,3),3)</f>
        <v>0</v>
      </c>
      <c r="X409" s="9">
        <f>SUM(tblPointScore[[#This Row],[Glbn Div 1]:[Sth H Pts]])</f>
        <v>0</v>
      </c>
      <c r="Y40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0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09" s="38" t="str">
        <f>IF(AND(tblPointScore[[#This Row],[Div 1 Pts]]&gt;0,tblPointScore[[#This Row],[Div 2 Pts]]&gt;0),"Y","N")</f>
        <v>N</v>
      </c>
      <c r="AB409" s="35" t="str">
        <f>IF(AND(tblPointScore[[#This Row],[Mac Div 1 A]]&gt;0,tblPointScore[[#This Row],[Mac Div 1 B]]&gt;0),"Y","N")</f>
        <v>N</v>
      </c>
      <c r="AC409" s="35" t="str">
        <f>IF(AND(tblPointScore[[#This Row],[Mac Div 2 A]]&gt;0,tblPointScore[[#This Row],[Mac Div 2 B]]&gt;0),"Y","N")</f>
        <v>N</v>
      </c>
      <c r="AD409" s="35" t="str">
        <f>IF(AND(tblPointScore[[#This Row],[Now Div 1 A]]&gt;0,tblPointScore[[#This Row],[Now Div 1 B]]&gt;0),"Y","N")</f>
        <v>N</v>
      </c>
      <c r="AE409" s="35" t="str">
        <f>IF(AND(tblPointScore[[#This Row],[Now Div 2 A]]&gt;0,tblPointScore[[#This Row],[Now Div 2 B]]&gt;0),"Y","N")</f>
        <v>N</v>
      </c>
      <c r="AF40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10" spans="1:32" hidden="1">
      <c r="A410" s="1">
        <f ca="1">CELL("row", A409)-1</f>
        <v>408</v>
      </c>
      <c r="B410" s="7" t="s">
        <v>483</v>
      </c>
      <c r="C410" s="7" t="s">
        <v>685</v>
      </c>
      <c r="D410" s="4" t="str">
        <f>CONCATENATE(tblPointScore[[#This Row],[Name]]," - ",tblPointScore[[#This Row],[Club]])</f>
        <v>Law Jackson - ICC</v>
      </c>
      <c r="E410" s="1">
        <f>IF(ISNA(VLOOKUP(tblPointScore[[#This Row],[Name / Club]],tblGlbn_Div1[[Name / Club]:[Points]],5,FALSE)),0,VLOOKUP(tblPointScore[[#This Row],[Name / Club]],tblGlbn_Div1[[Name / Club]:[Points]],5,FALSE))</f>
        <v>0</v>
      </c>
      <c r="F410" s="9">
        <f>IF(ISNA(VLOOKUP(tblPointScore[[#This Row],[Name / Club]],tblGlbn_Div2[[Name / Club]:[Points]],5,FALSE)),0,VLOOKUP(tblPointScore[[#This Row],[Name / Club]],tblGlbn_Div2[[Name / Club]:[Points]],5,FALSE))</f>
        <v>0</v>
      </c>
      <c r="G410" s="9">
        <f>IF(ISNA(VLOOKUP(tblPointScore[[#This Row],[Name / Club]],tblGlbn_Div1[Name / Club],1,FALSE)),IF(ISNA(VLOOKUP(tblPointScore[[#This Row],[Name / Club]],tblGlbn_Div2[Name / Club],1,FALSE)),0,3),3)</f>
        <v>0</v>
      </c>
      <c r="H410" s="1">
        <f>IF(ISNA(VLOOKUP(tblPointScore[[#This Row],[Name / Club]],tblIll_Div1[[Name / Club]:[Points]],5,FALSE)),0,VLOOKUP(tblPointScore[[#This Row],[Name / Club]],tblIll_Div1[[Name / Club]:[Points]],5,FALSE))</f>
        <v>0</v>
      </c>
      <c r="I410" s="1">
        <f>IF(ISNA(VLOOKUP(tblPointScore[[#This Row],[Name / Club]],tblIll_Div2[[Name / Club]:[Points]],5,FALSE)),0,VLOOKUP(tblPointScore[[#This Row],[Name / Club]],tblIll_Div2[[Name / Club]:[Points]],5,FALSE))</f>
        <v>0</v>
      </c>
      <c r="J410" s="1">
        <f>IF(ISNA(VLOOKUP(tblPointScore[[#This Row],[Name / Club]],tblIll_Div1[Name / Club],1,FALSE)),IF(ISNA(VLOOKUP(tblPointScore[[#This Row],[Name / Club]],tblIll_Div2[Name / Club],1,FALSE)),0,3),3)</f>
        <v>0</v>
      </c>
      <c r="K410" s="1">
        <f>IF(ISNA(VLOOKUP(tblPointScore[[#This Row],[Name / Club]],tblMac_Div1A[[Name / Club]:[Points]],5,FALSE)),0,VLOOKUP(tblPointScore[[#This Row],[Name / Club]],tblMac_Div1A[[Name / Club]:[Points]],5,FALSE))</f>
        <v>0</v>
      </c>
      <c r="L410" s="1">
        <f>IF(ISNA(VLOOKUP(tblPointScore[[#This Row],[Name / Club]],tblMac_Div1B[[Name / Club]:[Points]],5,FALSE)),0,VLOOKUP(tblPointScore[[#This Row],[Name / Club]],tblMac_Div1B[[Name / Club]:[Points]],5,FALSE))</f>
        <v>0</v>
      </c>
      <c r="M410" s="1">
        <f>IF(ISNA(VLOOKUP(tblPointScore[[#This Row],[Name / Club]],tblMac_Div2A[[Name / Club]:[Points]],5,FALSE)),0,VLOOKUP(tblPointScore[[#This Row],[Name / Club]],tblMac_Div2A[[Name / Club]:[Points]],5,FALSE))</f>
        <v>0</v>
      </c>
      <c r="N410" s="1">
        <f>IF(ISNA(VLOOKUP(tblPointScore[[#This Row],[Name / Club]],tblMac_Div2B[[Name / Club]:[Points]],5,FALSE)),0,VLOOKUP(tblPointScore[[#This Row],[Name / Club]],tblMac_Div2B[[Name / Club]:[Points]],5,FALSE))</f>
        <v>0</v>
      </c>
      <c r="O41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10" s="1">
        <f>IF(ISNA(VLOOKUP(tblPointScore[[#This Row],[Name / Club]],tblNow_Div1A[[Name / Club]:[Points]],5,FALSE)),0,VLOOKUP(tblPointScore[[#This Row],[Name / Club]],tblNow_Div1A[[Name / Club]:[Points]],5,FALSE))</f>
        <v>0</v>
      </c>
      <c r="Q410" s="1">
        <f>IF(ISNA(VLOOKUP(tblPointScore[[#This Row],[Name / Club]],tblNow_Div1B[[Name / Club]:[Points]],5,FALSE)),0,VLOOKUP(tblPointScore[[#This Row],[Name / Club]],tblNow_Div1B[[Name / Club]:[Points]],5,FALSE))</f>
        <v>0</v>
      </c>
      <c r="R410" s="1">
        <f>IF(ISNA(VLOOKUP(tblPointScore[[#This Row],[Name / Club]],tblNow_Div2A[[Name / Club]:[Points]],5,FALSE)),0,VLOOKUP(tblPointScore[[#This Row],[Name / Club]],tblNow_Div2A[[Name / Club]:[Points]],5,FALSE))</f>
        <v>0</v>
      </c>
      <c r="S410" s="1">
        <f>IF(ISNA(VLOOKUP(tblPointScore[[#This Row],[Name / Club]],tblNow_Div2B[[Name / Club]:[Points]],5,FALSE)),0,VLOOKUP(tblPointScore[[#This Row],[Name / Club]],tblNow_Div2B[[Name / Club]:[Points]],5,FALSE))</f>
        <v>0</v>
      </c>
      <c r="T41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10" s="1">
        <f>IF(ISNA(VLOOKUP(tblPointScore[[#This Row],[Name / Club]],tblSthn_Div1[[Name / Club]:[Points]],5,FALSE)),0,VLOOKUP(tblPointScore[[#This Row],[Name / Club]],tblSthn_Div1[[Name / Club]:[Points]],5,FALSE))</f>
        <v>0</v>
      </c>
      <c r="V410" s="1">
        <f>IF(ISNA(VLOOKUP(tblPointScore[[#This Row],[Name / Club]],tblSthn_Div2[[Name / Club]:[Points]],5,FALSE)),0,VLOOKUP(tblPointScore[[#This Row],[Name / Club]],tblSthn_Div2[[Name / Club]:[Points]],5,FALSE))</f>
        <v>0</v>
      </c>
      <c r="W410" s="1">
        <f>IF(ISNA(VLOOKUP(tblPointScore[[#This Row],[Name / Club]],tblSthn_Div1[Name / Club],1,FALSE)),IF(ISNA(VLOOKUP(tblPointScore[[#This Row],[Name / Club]],tblSthn_Div2[Name / Club],1,FALSE)),0,3),3)</f>
        <v>0</v>
      </c>
      <c r="X410" s="9">
        <f>SUM(tblPointScore[[#This Row],[Glbn Div 1]:[Sth H Pts]])</f>
        <v>0</v>
      </c>
      <c r="Y41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1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10" s="38" t="str">
        <f>IF(AND(tblPointScore[[#This Row],[Div 1 Pts]]&gt;0,tblPointScore[[#This Row],[Div 2 Pts]]&gt;0),"Y","N")</f>
        <v>N</v>
      </c>
      <c r="AB410" s="35" t="str">
        <f>IF(AND(tblPointScore[[#This Row],[Mac Div 1 A]]&gt;0,tblPointScore[[#This Row],[Mac Div 1 B]]&gt;0),"Y","N")</f>
        <v>N</v>
      </c>
      <c r="AC410" s="35" t="str">
        <f>IF(AND(tblPointScore[[#This Row],[Mac Div 2 A]]&gt;0,tblPointScore[[#This Row],[Mac Div 2 B]]&gt;0),"Y","N")</f>
        <v>N</v>
      </c>
      <c r="AD410" s="35" t="str">
        <f>IF(AND(tblPointScore[[#This Row],[Now Div 1 A]]&gt;0,tblPointScore[[#This Row],[Now Div 1 B]]&gt;0),"Y","N")</f>
        <v>N</v>
      </c>
      <c r="AE410" s="35" t="str">
        <f>IF(AND(tblPointScore[[#This Row],[Now Div 2 A]]&gt;0,tblPointScore[[#This Row],[Now Div 2 B]]&gt;0),"Y","N")</f>
        <v>N</v>
      </c>
      <c r="AF41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11" spans="1:32" hidden="1">
      <c r="A411" s="1">
        <f ca="1">CELL("row", A410)-1</f>
        <v>409</v>
      </c>
      <c r="B411" s="7" t="s">
        <v>228</v>
      </c>
      <c r="C411" s="7" t="s">
        <v>685</v>
      </c>
      <c r="D411" s="4" t="str">
        <f>CONCATENATE(tblPointScore[[#This Row],[Name]]," - ",tblPointScore[[#This Row],[Club]])</f>
        <v>Le Baut Nick - ICC</v>
      </c>
      <c r="E411" s="1">
        <f>IF(ISNA(VLOOKUP(tblPointScore[[#This Row],[Name / Club]],tblGlbn_Div1[[Name / Club]:[Points]],5,FALSE)),0,VLOOKUP(tblPointScore[[#This Row],[Name / Club]],tblGlbn_Div1[[Name / Club]:[Points]],5,FALSE))</f>
        <v>0</v>
      </c>
      <c r="F411" s="1">
        <f>IF(ISNA(VLOOKUP(tblPointScore[[#This Row],[Name / Club]],tblGlbn_Div2[[Name / Club]:[Points]],5,FALSE)),0,VLOOKUP(tblPointScore[[#This Row],[Name / Club]],tblGlbn_Div2[[Name / Club]:[Points]],5,FALSE))</f>
        <v>0</v>
      </c>
      <c r="G411" s="1">
        <f>IF(ISNA(VLOOKUP(tblPointScore[[#This Row],[Name / Club]],tblGlbn_Div1[Name / Club],1,FALSE)),IF(ISNA(VLOOKUP(tblPointScore[[#This Row],[Name / Club]],tblGlbn_Div2[Name / Club],1,FALSE)),0,3),3)</f>
        <v>0</v>
      </c>
      <c r="H411" s="1">
        <f>IF(ISNA(VLOOKUP(tblPointScore[[#This Row],[Name / Club]],tblIll_Div1[[Name / Club]:[Points]],5,FALSE)),0,VLOOKUP(tblPointScore[[#This Row],[Name / Club]],tblIll_Div1[[Name / Club]:[Points]],5,FALSE))</f>
        <v>0</v>
      </c>
      <c r="I411" s="1">
        <f>IF(ISNA(VLOOKUP(tblPointScore[[#This Row],[Name / Club]],tblIll_Div2[[Name / Club]:[Points]],5,FALSE)),0,VLOOKUP(tblPointScore[[#This Row],[Name / Club]],tblIll_Div2[[Name / Club]:[Points]],5,FALSE))</f>
        <v>0</v>
      </c>
      <c r="J411" s="1">
        <f>IF(ISNA(VLOOKUP(tblPointScore[[#This Row],[Name / Club]],tblIll_Div1[Name / Club],1,FALSE)),IF(ISNA(VLOOKUP(tblPointScore[[#This Row],[Name / Club]],tblIll_Div2[Name / Club],1,FALSE)),0,3),3)</f>
        <v>0</v>
      </c>
      <c r="K411" s="1">
        <f>IF(ISNA(VLOOKUP(tblPointScore[[#This Row],[Name / Club]],tblMac_Div1A[[Name / Club]:[Points]],5,FALSE)),0,VLOOKUP(tblPointScore[[#This Row],[Name / Club]],tblMac_Div1A[[Name / Club]:[Points]],5,FALSE))</f>
        <v>0</v>
      </c>
      <c r="L411" s="1">
        <f>IF(ISNA(VLOOKUP(tblPointScore[[#This Row],[Name / Club]],tblMac_Div1B[[Name / Club]:[Points]],5,FALSE)),0,VLOOKUP(tblPointScore[[#This Row],[Name / Club]],tblMac_Div1B[[Name / Club]:[Points]],5,FALSE))</f>
        <v>0</v>
      </c>
      <c r="M411" s="1">
        <f>IF(ISNA(VLOOKUP(tblPointScore[[#This Row],[Name / Club]],tblMac_Div2A[[Name / Club]:[Points]],5,FALSE)),0,VLOOKUP(tblPointScore[[#This Row],[Name / Club]],tblMac_Div2A[[Name / Club]:[Points]],5,FALSE))</f>
        <v>0</v>
      </c>
      <c r="N411" s="1">
        <f>IF(ISNA(VLOOKUP(tblPointScore[[#This Row],[Name / Club]],tblMac_Div2B[[Name / Club]:[Points]],5,FALSE)),0,VLOOKUP(tblPointScore[[#This Row],[Name / Club]],tblMac_Div2B[[Name / Club]:[Points]],5,FALSE))</f>
        <v>0</v>
      </c>
      <c r="O41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11" s="1">
        <f>IF(ISNA(VLOOKUP(tblPointScore[[#This Row],[Name / Club]],tblNow_Div1A[[Name / Club]:[Points]],5,FALSE)),0,VLOOKUP(tblPointScore[[#This Row],[Name / Club]],tblNow_Div1A[[Name / Club]:[Points]],5,FALSE))</f>
        <v>0</v>
      </c>
      <c r="Q411" s="1">
        <f>IF(ISNA(VLOOKUP(tblPointScore[[#This Row],[Name / Club]],tblNow_Div1B[[Name / Club]:[Points]],5,FALSE)),0,VLOOKUP(tblPointScore[[#This Row],[Name / Club]],tblNow_Div1B[[Name / Club]:[Points]],5,FALSE))</f>
        <v>0</v>
      </c>
      <c r="R411" s="1">
        <f>IF(ISNA(VLOOKUP(tblPointScore[[#This Row],[Name / Club]],tblNow_Div2A[[Name / Club]:[Points]],5,FALSE)),0,VLOOKUP(tblPointScore[[#This Row],[Name / Club]],tblNow_Div2A[[Name / Club]:[Points]],5,FALSE))</f>
        <v>0</v>
      </c>
      <c r="S411" s="1">
        <f>IF(ISNA(VLOOKUP(tblPointScore[[#This Row],[Name / Club]],tblNow_Div2B[[Name / Club]:[Points]],5,FALSE)),0,VLOOKUP(tblPointScore[[#This Row],[Name / Club]],tblNow_Div2B[[Name / Club]:[Points]],5,FALSE))</f>
        <v>0</v>
      </c>
      <c r="T41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11" s="1">
        <f>IF(ISNA(VLOOKUP(tblPointScore[[#This Row],[Name / Club]],tblSthn_Div1[[Name / Club]:[Points]],5,FALSE)),0,VLOOKUP(tblPointScore[[#This Row],[Name / Club]],tblSthn_Div1[[Name / Club]:[Points]],5,FALSE))</f>
        <v>0</v>
      </c>
      <c r="V411" s="1">
        <f>IF(ISNA(VLOOKUP(tblPointScore[[#This Row],[Name / Club]],tblSthn_Div2[[Name / Club]:[Points]],5,FALSE)),0,VLOOKUP(tblPointScore[[#This Row],[Name / Club]],tblSthn_Div2[[Name / Club]:[Points]],5,FALSE))</f>
        <v>0</v>
      </c>
      <c r="W411" s="1">
        <f>IF(ISNA(VLOOKUP(tblPointScore[[#This Row],[Name / Club]],tblSthn_Div1[Name / Club],1,FALSE)),IF(ISNA(VLOOKUP(tblPointScore[[#This Row],[Name / Club]],tblSthn_Div2[Name / Club],1,FALSE)),0,3),3)</f>
        <v>0</v>
      </c>
      <c r="X411" s="1">
        <f>SUM(tblPointScore[[#This Row],[Glbn Div 1]:[Sth H Pts]])</f>
        <v>0</v>
      </c>
      <c r="Y41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1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11" s="38" t="str">
        <f>IF(AND(tblPointScore[[#This Row],[Div 1 Pts]]&gt;0,tblPointScore[[#This Row],[Div 2 Pts]]&gt;0),"Y","N")</f>
        <v>N</v>
      </c>
      <c r="AB411" s="35" t="str">
        <f>IF(AND(tblPointScore[[#This Row],[Mac Div 1 A]]&gt;0,tblPointScore[[#This Row],[Mac Div 1 B]]&gt;0),"Y","N")</f>
        <v>N</v>
      </c>
      <c r="AC411" s="35" t="str">
        <f>IF(AND(tblPointScore[[#This Row],[Mac Div 2 A]]&gt;0,tblPointScore[[#This Row],[Mac Div 2 B]]&gt;0),"Y","N")</f>
        <v>N</v>
      </c>
      <c r="AD411" s="35" t="str">
        <f>IF(AND(tblPointScore[[#This Row],[Now Div 1 A]]&gt;0,tblPointScore[[#This Row],[Now Div 1 B]]&gt;0),"Y","N")</f>
        <v>N</v>
      </c>
      <c r="AE411" s="35" t="str">
        <f>IF(AND(tblPointScore[[#This Row],[Now Div 2 A]]&gt;0,tblPointScore[[#This Row],[Now Div 2 B]]&gt;0),"Y","N")</f>
        <v>N</v>
      </c>
      <c r="AF41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12" spans="1:32" hidden="1">
      <c r="A412" s="1">
        <f ca="1">CELL("row", A411)-1</f>
        <v>410</v>
      </c>
      <c r="B412" s="7" t="s">
        <v>229</v>
      </c>
      <c r="C412" s="7" t="s">
        <v>685</v>
      </c>
      <c r="D412" s="4" t="str">
        <f>CONCATENATE(tblPointScore[[#This Row],[Name]]," - ",tblPointScore[[#This Row],[Club]])</f>
        <v>Leach Mick - ICC</v>
      </c>
      <c r="E412" s="1">
        <f>IF(ISNA(VLOOKUP(tblPointScore[[#This Row],[Name / Club]],tblGlbn_Div1[[Name / Club]:[Points]],5,FALSE)),0,VLOOKUP(tblPointScore[[#This Row],[Name / Club]],tblGlbn_Div1[[Name / Club]:[Points]],5,FALSE))</f>
        <v>0</v>
      </c>
      <c r="F412" s="1">
        <f>IF(ISNA(VLOOKUP(tblPointScore[[#This Row],[Name / Club]],tblGlbn_Div2[[Name / Club]:[Points]],5,FALSE)),0,VLOOKUP(tblPointScore[[#This Row],[Name / Club]],tblGlbn_Div2[[Name / Club]:[Points]],5,FALSE))</f>
        <v>0</v>
      </c>
      <c r="G412" s="1">
        <f>IF(ISNA(VLOOKUP(tblPointScore[[#This Row],[Name / Club]],tblGlbn_Div1[Name / Club],1,FALSE)),IF(ISNA(VLOOKUP(tblPointScore[[#This Row],[Name / Club]],tblGlbn_Div2[Name / Club],1,FALSE)),0,3),3)</f>
        <v>0</v>
      </c>
      <c r="H412" s="1">
        <f>IF(ISNA(VLOOKUP(tblPointScore[[#This Row],[Name / Club]],tblIll_Div1[[Name / Club]:[Points]],5,FALSE)),0,VLOOKUP(tblPointScore[[#This Row],[Name / Club]],tblIll_Div1[[Name / Club]:[Points]],5,FALSE))</f>
        <v>0</v>
      </c>
      <c r="I412" s="1">
        <f>IF(ISNA(VLOOKUP(tblPointScore[[#This Row],[Name / Club]],tblIll_Div2[[Name / Club]:[Points]],5,FALSE)),0,VLOOKUP(tblPointScore[[#This Row],[Name / Club]],tblIll_Div2[[Name / Club]:[Points]],5,FALSE))</f>
        <v>0</v>
      </c>
      <c r="J412" s="1">
        <f>IF(ISNA(VLOOKUP(tblPointScore[[#This Row],[Name / Club]],tblIll_Div1[Name / Club],1,FALSE)),IF(ISNA(VLOOKUP(tblPointScore[[#This Row],[Name / Club]],tblIll_Div2[Name / Club],1,FALSE)),0,3),3)</f>
        <v>0</v>
      </c>
      <c r="K412" s="1">
        <f>IF(ISNA(VLOOKUP(tblPointScore[[#This Row],[Name / Club]],tblMac_Div1A[[Name / Club]:[Points]],5,FALSE)),0,VLOOKUP(tblPointScore[[#This Row],[Name / Club]],tblMac_Div1A[[Name / Club]:[Points]],5,FALSE))</f>
        <v>0</v>
      </c>
      <c r="L412" s="1">
        <f>IF(ISNA(VLOOKUP(tblPointScore[[#This Row],[Name / Club]],tblMac_Div1B[[Name / Club]:[Points]],5,FALSE)),0,VLOOKUP(tblPointScore[[#This Row],[Name / Club]],tblMac_Div1B[[Name / Club]:[Points]],5,FALSE))</f>
        <v>0</v>
      </c>
      <c r="M412" s="1">
        <f>IF(ISNA(VLOOKUP(tblPointScore[[#This Row],[Name / Club]],tblMac_Div2A[[Name / Club]:[Points]],5,FALSE)),0,VLOOKUP(tblPointScore[[#This Row],[Name / Club]],tblMac_Div2A[[Name / Club]:[Points]],5,FALSE))</f>
        <v>0</v>
      </c>
      <c r="N412" s="1">
        <f>IF(ISNA(VLOOKUP(tblPointScore[[#This Row],[Name / Club]],tblMac_Div2B[[Name / Club]:[Points]],5,FALSE)),0,VLOOKUP(tblPointScore[[#This Row],[Name / Club]],tblMac_Div2B[[Name / Club]:[Points]],5,FALSE))</f>
        <v>0</v>
      </c>
      <c r="O41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12" s="1">
        <f>IF(ISNA(VLOOKUP(tblPointScore[[#This Row],[Name / Club]],tblNow_Div1A[[Name / Club]:[Points]],5,FALSE)),0,VLOOKUP(tblPointScore[[#This Row],[Name / Club]],tblNow_Div1A[[Name / Club]:[Points]],5,FALSE))</f>
        <v>0</v>
      </c>
      <c r="Q412" s="1">
        <f>IF(ISNA(VLOOKUP(tblPointScore[[#This Row],[Name / Club]],tblNow_Div1B[[Name / Club]:[Points]],5,FALSE)),0,VLOOKUP(tblPointScore[[#This Row],[Name / Club]],tblNow_Div1B[[Name / Club]:[Points]],5,FALSE))</f>
        <v>0</v>
      </c>
      <c r="R412" s="1">
        <f>IF(ISNA(VLOOKUP(tblPointScore[[#This Row],[Name / Club]],tblNow_Div2A[[Name / Club]:[Points]],5,FALSE)),0,VLOOKUP(tblPointScore[[#This Row],[Name / Club]],tblNow_Div2A[[Name / Club]:[Points]],5,FALSE))</f>
        <v>0</v>
      </c>
      <c r="S412" s="1">
        <f>IF(ISNA(VLOOKUP(tblPointScore[[#This Row],[Name / Club]],tblNow_Div2B[[Name / Club]:[Points]],5,FALSE)),0,VLOOKUP(tblPointScore[[#This Row],[Name / Club]],tblNow_Div2B[[Name / Club]:[Points]],5,FALSE))</f>
        <v>0</v>
      </c>
      <c r="T41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12" s="1">
        <f>IF(ISNA(VLOOKUP(tblPointScore[[#This Row],[Name / Club]],tblSthn_Div1[[Name / Club]:[Points]],5,FALSE)),0,VLOOKUP(tblPointScore[[#This Row],[Name / Club]],tblSthn_Div1[[Name / Club]:[Points]],5,FALSE))</f>
        <v>0</v>
      </c>
      <c r="V412" s="1">
        <f>IF(ISNA(VLOOKUP(tblPointScore[[#This Row],[Name / Club]],tblSthn_Div2[[Name / Club]:[Points]],5,FALSE)),0,VLOOKUP(tblPointScore[[#This Row],[Name / Club]],tblSthn_Div2[[Name / Club]:[Points]],5,FALSE))</f>
        <v>0</v>
      </c>
      <c r="W412" s="1">
        <f>IF(ISNA(VLOOKUP(tblPointScore[[#This Row],[Name / Club]],tblSthn_Div1[Name / Club],1,FALSE)),IF(ISNA(VLOOKUP(tblPointScore[[#This Row],[Name / Club]],tblSthn_Div2[Name / Club],1,FALSE)),0,3),3)</f>
        <v>0</v>
      </c>
      <c r="X412" s="1">
        <f>SUM(tblPointScore[[#This Row],[Glbn Div 1]:[Sth H Pts]])</f>
        <v>0</v>
      </c>
      <c r="Y41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1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12" s="38" t="str">
        <f>IF(AND(tblPointScore[[#This Row],[Div 1 Pts]]&gt;0,tblPointScore[[#This Row],[Div 2 Pts]]&gt;0),"Y","N")</f>
        <v>N</v>
      </c>
      <c r="AB412" s="35" t="str">
        <f>IF(AND(tblPointScore[[#This Row],[Mac Div 1 A]]&gt;0,tblPointScore[[#This Row],[Mac Div 1 B]]&gt;0),"Y","N")</f>
        <v>N</v>
      </c>
      <c r="AC412" s="35" t="str">
        <f>IF(AND(tblPointScore[[#This Row],[Mac Div 2 A]]&gt;0,tblPointScore[[#This Row],[Mac Div 2 B]]&gt;0),"Y","N")</f>
        <v>N</v>
      </c>
      <c r="AD412" s="35" t="str">
        <f>IF(AND(tblPointScore[[#This Row],[Now Div 1 A]]&gt;0,tblPointScore[[#This Row],[Now Div 1 B]]&gt;0),"Y","N")</f>
        <v>N</v>
      </c>
      <c r="AE412" s="35" t="str">
        <f>IF(AND(tblPointScore[[#This Row],[Now Div 2 A]]&gt;0,tblPointScore[[#This Row],[Now Div 2 B]]&gt;0),"Y","N")</f>
        <v>N</v>
      </c>
      <c r="AF41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13" spans="1:32" hidden="1">
      <c r="A413" s="1">
        <f ca="1">CELL("row", A412)-1</f>
        <v>411</v>
      </c>
      <c r="B413" s="7" t="s">
        <v>230</v>
      </c>
      <c r="C413" s="7" t="s">
        <v>681</v>
      </c>
      <c r="D413" s="4" t="str">
        <f>CONCATENATE(tblPointScore[[#This Row],[Name]]," - ",tblPointScore[[#This Row],[Club]])</f>
        <v>Leah Chris - GCC</v>
      </c>
      <c r="E413" s="1">
        <f>IF(ISNA(VLOOKUP(tblPointScore[[#This Row],[Name / Club]],tblGlbn_Div1[[Name / Club]:[Points]],5,FALSE)),0,VLOOKUP(tblPointScore[[#This Row],[Name / Club]],tblGlbn_Div1[[Name / Club]:[Points]],5,FALSE))</f>
        <v>0</v>
      </c>
      <c r="F413" s="1">
        <f>IF(ISNA(VLOOKUP(tblPointScore[[#This Row],[Name / Club]],tblGlbn_Div2[[Name / Club]:[Points]],5,FALSE)),0,VLOOKUP(tblPointScore[[#This Row],[Name / Club]],tblGlbn_Div2[[Name / Club]:[Points]],5,FALSE))</f>
        <v>0</v>
      </c>
      <c r="G413" s="1">
        <f>IF(ISNA(VLOOKUP(tblPointScore[[#This Row],[Name / Club]],tblGlbn_Div1[Name / Club],1,FALSE)),IF(ISNA(VLOOKUP(tblPointScore[[#This Row],[Name / Club]],tblGlbn_Div2[Name / Club],1,FALSE)),0,3),3)</f>
        <v>0</v>
      </c>
      <c r="H413" s="1">
        <f>IF(ISNA(VLOOKUP(tblPointScore[[#This Row],[Name / Club]],tblIll_Div1[[Name / Club]:[Points]],5,FALSE)),0,VLOOKUP(tblPointScore[[#This Row],[Name / Club]],tblIll_Div1[[Name / Club]:[Points]],5,FALSE))</f>
        <v>0</v>
      </c>
      <c r="I413" s="1">
        <f>IF(ISNA(VLOOKUP(tblPointScore[[#This Row],[Name / Club]],tblIll_Div2[[Name / Club]:[Points]],5,FALSE)),0,VLOOKUP(tblPointScore[[#This Row],[Name / Club]],tblIll_Div2[[Name / Club]:[Points]],5,FALSE))</f>
        <v>0</v>
      </c>
      <c r="J413" s="1">
        <f>IF(ISNA(VLOOKUP(tblPointScore[[#This Row],[Name / Club]],tblIll_Div1[Name / Club],1,FALSE)),IF(ISNA(VLOOKUP(tblPointScore[[#This Row],[Name / Club]],tblIll_Div2[Name / Club],1,FALSE)),0,3),3)</f>
        <v>0</v>
      </c>
      <c r="K413" s="1">
        <f>IF(ISNA(VLOOKUP(tblPointScore[[#This Row],[Name / Club]],tblMac_Div1A[[Name / Club]:[Points]],5,FALSE)),0,VLOOKUP(tblPointScore[[#This Row],[Name / Club]],tblMac_Div1A[[Name / Club]:[Points]],5,FALSE))</f>
        <v>0</v>
      </c>
      <c r="L413" s="1">
        <f>IF(ISNA(VLOOKUP(tblPointScore[[#This Row],[Name / Club]],tblMac_Div1B[[Name / Club]:[Points]],5,FALSE)),0,VLOOKUP(tblPointScore[[#This Row],[Name / Club]],tblMac_Div1B[[Name / Club]:[Points]],5,FALSE))</f>
        <v>0</v>
      </c>
      <c r="M413" s="1">
        <f>IF(ISNA(VLOOKUP(tblPointScore[[#This Row],[Name / Club]],tblMac_Div2A[[Name / Club]:[Points]],5,FALSE)),0,VLOOKUP(tblPointScore[[#This Row],[Name / Club]],tblMac_Div2A[[Name / Club]:[Points]],5,FALSE))</f>
        <v>0</v>
      </c>
      <c r="N413" s="1">
        <f>IF(ISNA(VLOOKUP(tblPointScore[[#This Row],[Name / Club]],tblMac_Div2B[[Name / Club]:[Points]],5,FALSE)),0,VLOOKUP(tblPointScore[[#This Row],[Name / Club]],tblMac_Div2B[[Name / Club]:[Points]],5,FALSE))</f>
        <v>0</v>
      </c>
      <c r="O41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13" s="1">
        <f>IF(ISNA(VLOOKUP(tblPointScore[[#This Row],[Name / Club]],tblNow_Div1A[[Name / Club]:[Points]],5,FALSE)),0,VLOOKUP(tblPointScore[[#This Row],[Name / Club]],tblNow_Div1A[[Name / Club]:[Points]],5,FALSE))</f>
        <v>0</v>
      </c>
      <c r="Q413" s="1">
        <f>IF(ISNA(VLOOKUP(tblPointScore[[#This Row],[Name / Club]],tblNow_Div1B[[Name / Club]:[Points]],5,FALSE)),0,VLOOKUP(tblPointScore[[#This Row],[Name / Club]],tblNow_Div1B[[Name / Club]:[Points]],5,FALSE))</f>
        <v>0</v>
      </c>
      <c r="R413" s="1">
        <f>IF(ISNA(VLOOKUP(tblPointScore[[#This Row],[Name / Club]],tblNow_Div2A[[Name / Club]:[Points]],5,FALSE)),0,VLOOKUP(tblPointScore[[#This Row],[Name / Club]],tblNow_Div2A[[Name / Club]:[Points]],5,FALSE))</f>
        <v>0</v>
      </c>
      <c r="S413" s="1">
        <f>IF(ISNA(VLOOKUP(tblPointScore[[#This Row],[Name / Club]],tblNow_Div2B[[Name / Club]:[Points]],5,FALSE)),0,VLOOKUP(tblPointScore[[#This Row],[Name / Club]],tblNow_Div2B[[Name / Club]:[Points]],5,FALSE))</f>
        <v>0</v>
      </c>
      <c r="T41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13" s="1">
        <f>IF(ISNA(VLOOKUP(tblPointScore[[#This Row],[Name / Club]],tblSthn_Div1[[Name / Club]:[Points]],5,FALSE)),0,VLOOKUP(tblPointScore[[#This Row],[Name / Club]],tblSthn_Div1[[Name / Club]:[Points]],5,FALSE))</f>
        <v>0</v>
      </c>
      <c r="V413" s="1">
        <f>IF(ISNA(VLOOKUP(tblPointScore[[#This Row],[Name / Club]],tblSthn_Div2[[Name / Club]:[Points]],5,FALSE)),0,VLOOKUP(tblPointScore[[#This Row],[Name / Club]],tblSthn_Div2[[Name / Club]:[Points]],5,FALSE))</f>
        <v>0</v>
      </c>
      <c r="W413" s="1">
        <f>IF(ISNA(VLOOKUP(tblPointScore[[#This Row],[Name / Club]],tblSthn_Div1[Name / Club],1,FALSE)),IF(ISNA(VLOOKUP(tblPointScore[[#This Row],[Name / Club]],tblSthn_Div2[Name / Club],1,FALSE)),0,3),3)</f>
        <v>0</v>
      </c>
      <c r="X413" s="1">
        <f>SUM(tblPointScore[[#This Row],[Glbn Div 1]:[Sth H Pts]])</f>
        <v>0</v>
      </c>
      <c r="Y41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1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13" s="38" t="str">
        <f>IF(AND(tblPointScore[[#This Row],[Div 1 Pts]]&gt;0,tblPointScore[[#This Row],[Div 2 Pts]]&gt;0),"Y","N")</f>
        <v>N</v>
      </c>
      <c r="AB413" s="35" t="str">
        <f>IF(AND(tblPointScore[[#This Row],[Mac Div 1 A]]&gt;0,tblPointScore[[#This Row],[Mac Div 1 B]]&gt;0),"Y","N")</f>
        <v>N</v>
      </c>
      <c r="AC413" s="35" t="str">
        <f>IF(AND(tblPointScore[[#This Row],[Mac Div 2 A]]&gt;0,tblPointScore[[#This Row],[Mac Div 2 B]]&gt;0),"Y","N")</f>
        <v>N</v>
      </c>
      <c r="AD413" s="35" t="str">
        <f>IF(AND(tblPointScore[[#This Row],[Now Div 1 A]]&gt;0,tblPointScore[[#This Row],[Now Div 1 B]]&gt;0),"Y","N")</f>
        <v>N</v>
      </c>
      <c r="AE413" s="35" t="str">
        <f>IF(AND(tblPointScore[[#This Row],[Now Div 2 A]]&gt;0,tblPointScore[[#This Row],[Now Div 2 B]]&gt;0),"Y","N")</f>
        <v>N</v>
      </c>
      <c r="AF41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14" spans="1:32" hidden="1">
      <c r="A414" s="1">
        <f ca="1">CELL("row", A413)-1</f>
        <v>412</v>
      </c>
      <c r="B414" s="7" t="s">
        <v>231</v>
      </c>
      <c r="C414" s="7" t="s">
        <v>685</v>
      </c>
      <c r="D414" s="4" t="str">
        <f>CONCATENATE(tblPointScore[[#This Row],[Name]]," - ",tblPointScore[[#This Row],[Club]])</f>
        <v>Lee Hannah - ICC</v>
      </c>
      <c r="E414" s="1">
        <f>IF(ISNA(VLOOKUP(tblPointScore[[#This Row],[Name / Club]],tblGlbn_Div1[[Name / Club]:[Points]],5,FALSE)),0,VLOOKUP(tblPointScore[[#This Row],[Name / Club]],tblGlbn_Div1[[Name / Club]:[Points]],5,FALSE))</f>
        <v>0</v>
      </c>
      <c r="F414" s="1">
        <f>IF(ISNA(VLOOKUP(tblPointScore[[#This Row],[Name / Club]],tblGlbn_Div2[[Name / Club]:[Points]],5,FALSE)),0,VLOOKUP(tblPointScore[[#This Row],[Name / Club]],tblGlbn_Div2[[Name / Club]:[Points]],5,FALSE))</f>
        <v>0</v>
      </c>
      <c r="G414" s="1">
        <f>IF(ISNA(VLOOKUP(tblPointScore[[#This Row],[Name / Club]],tblGlbn_Div1[Name / Club],1,FALSE)),IF(ISNA(VLOOKUP(tblPointScore[[#This Row],[Name / Club]],tblGlbn_Div2[Name / Club],1,FALSE)),0,3),3)</f>
        <v>0</v>
      </c>
      <c r="H414" s="1">
        <f>IF(ISNA(VLOOKUP(tblPointScore[[#This Row],[Name / Club]],tblIll_Div1[[Name / Club]:[Points]],5,FALSE)),0,VLOOKUP(tblPointScore[[#This Row],[Name / Club]],tblIll_Div1[[Name / Club]:[Points]],5,FALSE))</f>
        <v>0</v>
      </c>
      <c r="I414" s="1">
        <f>IF(ISNA(VLOOKUP(tblPointScore[[#This Row],[Name / Club]],tblIll_Div2[[Name / Club]:[Points]],5,FALSE)),0,VLOOKUP(tblPointScore[[#This Row],[Name / Club]],tblIll_Div2[[Name / Club]:[Points]],5,FALSE))</f>
        <v>0</v>
      </c>
      <c r="J414" s="1">
        <f>IF(ISNA(VLOOKUP(tblPointScore[[#This Row],[Name / Club]],tblIll_Div1[Name / Club],1,FALSE)),IF(ISNA(VLOOKUP(tblPointScore[[#This Row],[Name / Club]],tblIll_Div2[Name / Club],1,FALSE)),0,3),3)</f>
        <v>0</v>
      </c>
      <c r="K414" s="1">
        <f>IF(ISNA(VLOOKUP(tblPointScore[[#This Row],[Name / Club]],tblMac_Div1A[[Name / Club]:[Points]],5,FALSE)),0,VLOOKUP(tblPointScore[[#This Row],[Name / Club]],tblMac_Div1A[[Name / Club]:[Points]],5,FALSE))</f>
        <v>0</v>
      </c>
      <c r="L414" s="1">
        <f>IF(ISNA(VLOOKUP(tblPointScore[[#This Row],[Name / Club]],tblMac_Div1B[[Name / Club]:[Points]],5,FALSE)),0,VLOOKUP(tblPointScore[[#This Row],[Name / Club]],tblMac_Div1B[[Name / Club]:[Points]],5,FALSE))</f>
        <v>0</v>
      </c>
      <c r="M414" s="1">
        <f>IF(ISNA(VLOOKUP(tblPointScore[[#This Row],[Name / Club]],tblMac_Div2A[[Name / Club]:[Points]],5,FALSE)),0,VLOOKUP(tblPointScore[[#This Row],[Name / Club]],tblMac_Div2A[[Name / Club]:[Points]],5,FALSE))</f>
        <v>0</v>
      </c>
      <c r="N414" s="1">
        <f>IF(ISNA(VLOOKUP(tblPointScore[[#This Row],[Name / Club]],tblMac_Div2B[[Name / Club]:[Points]],5,FALSE)),0,VLOOKUP(tblPointScore[[#This Row],[Name / Club]],tblMac_Div2B[[Name / Club]:[Points]],5,FALSE))</f>
        <v>0</v>
      </c>
      <c r="O41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14" s="1">
        <f>IF(ISNA(VLOOKUP(tblPointScore[[#This Row],[Name / Club]],tblNow_Div1A[[Name / Club]:[Points]],5,FALSE)),0,VLOOKUP(tblPointScore[[#This Row],[Name / Club]],tblNow_Div1A[[Name / Club]:[Points]],5,FALSE))</f>
        <v>0</v>
      </c>
      <c r="Q414" s="1">
        <f>IF(ISNA(VLOOKUP(tblPointScore[[#This Row],[Name / Club]],tblNow_Div1B[[Name / Club]:[Points]],5,FALSE)),0,VLOOKUP(tblPointScore[[#This Row],[Name / Club]],tblNow_Div1B[[Name / Club]:[Points]],5,FALSE))</f>
        <v>0</v>
      </c>
      <c r="R414" s="1">
        <f>IF(ISNA(VLOOKUP(tblPointScore[[#This Row],[Name / Club]],tblNow_Div2A[[Name / Club]:[Points]],5,FALSE)),0,VLOOKUP(tblPointScore[[#This Row],[Name / Club]],tblNow_Div2A[[Name / Club]:[Points]],5,FALSE))</f>
        <v>0</v>
      </c>
      <c r="S414" s="1">
        <f>IF(ISNA(VLOOKUP(tblPointScore[[#This Row],[Name / Club]],tblNow_Div2B[[Name / Club]:[Points]],5,FALSE)),0,VLOOKUP(tblPointScore[[#This Row],[Name / Club]],tblNow_Div2B[[Name / Club]:[Points]],5,FALSE))</f>
        <v>0</v>
      </c>
      <c r="T41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14" s="1">
        <f>IF(ISNA(VLOOKUP(tblPointScore[[#This Row],[Name / Club]],tblSthn_Div1[[Name / Club]:[Points]],5,FALSE)),0,VLOOKUP(tblPointScore[[#This Row],[Name / Club]],tblSthn_Div1[[Name / Club]:[Points]],5,FALSE))</f>
        <v>0</v>
      </c>
      <c r="V414" s="1">
        <f>IF(ISNA(VLOOKUP(tblPointScore[[#This Row],[Name / Club]],tblSthn_Div2[[Name / Club]:[Points]],5,FALSE)),0,VLOOKUP(tblPointScore[[#This Row],[Name / Club]],tblSthn_Div2[[Name / Club]:[Points]],5,FALSE))</f>
        <v>0</v>
      </c>
      <c r="W414" s="1">
        <f>IF(ISNA(VLOOKUP(tblPointScore[[#This Row],[Name / Club]],tblSthn_Div1[Name / Club],1,FALSE)),IF(ISNA(VLOOKUP(tblPointScore[[#This Row],[Name / Club]],tblSthn_Div2[Name / Club],1,FALSE)),0,3),3)</f>
        <v>0</v>
      </c>
      <c r="X414" s="1">
        <f>SUM(tblPointScore[[#This Row],[Glbn Div 1]:[Sth H Pts]])</f>
        <v>0</v>
      </c>
      <c r="Y41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1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14" s="38" t="str">
        <f>IF(AND(tblPointScore[[#This Row],[Div 1 Pts]]&gt;0,tblPointScore[[#This Row],[Div 2 Pts]]&gt;0),"Y","N")</f>
        <v>N</v>
      </c>
      <c r="AB414" s="35" t="str">
        <f>IF(AND(tblPointScore[[#This Row],[Mac Div 1 A]]&gt;0,tblPointScore[[#This Row],[Mac Div 1 B]]&gt;0),"Y","N")</f>
        <v>N</v>
      </c>
      <c r="AC414" s="35" t="str">
        <f>IF(AND(tblPointScore[[#This Row],[Mac Div 2 A]]&gt;0,tblPointScore[[#This Row],[Mac Div 2 B]]&gt;0),"Y","N")</f>
        <v>N</v>
      </c>
      <c r="AD414" s="35" t="str">
        <f>IF(AND(tblPointScore[[#This Row],[Now Div 1 A]]&gt;0,tblPointScore[[#This Row],[Now Div 1 B]]&gt;0),"Y","N")</f>
        <v>N</v>
      </c>
      <c r="AE414" s="35" t="str">
        <f>IF(AND(tblPointScore[[#This Row],[Now Div 2 A]]&gt;0,tblPointScore[[#This Row],[Now Div 2 B]]&gt;0),"Y","N")</f>
        <v>N</v>
      </c>
      <c r="AF41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15" spans="1:32" hidden="1">
      <c r="A415" s="1">
        <f ca="1">CELL("row", A414)-1</f>
        <v>413</v>
      </c>
      <c r="B415" s="7" t="s">
        <v>484</v>
      </c>
      <c r="C415" s="7" t="s">
        <v>685</v>
      </c>
      <c r="D415" s="4" t="str">
        <f>CONCATENATE(tblPointScore[[#This Row],[Name]]," - ",tblPointScore[[#This Row],[Club]])</f>
        <v>LeServe Adam - ICC</v>
      </c>
      <c r="E415" s="1">
        <f>IF(ISNA(VLOOKUP(tblPointScore[[#This Row],[Name / Club]],tblGlbn_Div1[[Name / Club]:[Points]],5,FALSE)),0,VLOOKUP(tblPointScore[[#This Row],[Name / Club]],tblGlbn_Div1[[Name / Club]:[Points]],5,FALSE))</f>
        <v>0</v>
      </c>
      <c r="F415" s="9">
        <f>IF(ISNA(VLOOKUP(tblPointScore[[#This Row],[Name / Club]],tblGlbn_Div2[[Name / Club]:[Points]],5,FALSE)),0,VLOOKUP(tblPointScore[[#This Row],[Name / Club]],tblGlbn_Div2[[Name / Club]:[Points]],5,FALSE))</f>
        <v>0</v>
      </c>
      <c r="G415" s="9">
        <f>IF(ISNA(VLOOKUP(tblPointScore[[#This Row],[Name / Club]],tblGlbn_Div1[Name / Club],1,FALSE)),IF(ISNA(VLOOKUP(tblPointScore[[#This Row],[Name / Club]],tblGlbn_Div2[Name / Club],1,FALSE)),0,3),3)</f>
        <v>0</v>
      </c>
      <c r="H415" s="1">
        <f>IF(ISNA(VLOOKUP(tblPointScore[[#This Row],[Name / Club]],tblIll_Div1[[Name / Club]:[Points]],5,FALSE)),0,VLOOKUP(tblPointScore[[#This Row],[Name / Club]],tblIll_Div1[[Name / Club]:[Points]],5,FALSE))</f>
        <v>0</v>
      </c>
      <c r="I415" s="1">
        <f>IF(ISNA(VLOOKUP(tblPointScore[[#This Row],[Name / Club]],tblIll_Div2[[Name / Club]:[Points]],5,FALSE)),0,VLOOKUP(tblPointScore[[#This Row],[Name / Club]],tblIll_Div2[[Name / Club]:[Points]],5,FALSE))</f>
        <v>0</v>
      </c>
      <c r="J415" s="1">
        <f>IF(ISNA(VLOOKUP(tblPointScore[[#This Row],[Name / Club]],tblIll_Div1[Name / Club],1,FALSE)),IF(ISNA(VLOOKUP(tblPointScore[[#This Row],[Name / Club]],tblIll_Div2[Name / Club],1,FALSE)),0,3),3)</f>
        <v>0</v>
      </c>
      <c r="K415" s="1">
        <f>IF(ISNA(VLOOKUP(tblPointScore[[#This Row],[Name / Club]],tblMac_Div1A[[Name / Club]:[Points]],5,FALSE)),0,VLOOKUP(tblPointScore[[#This Row],[Name / Club]],tblMac_Div1A[[Name / Club]:[Points]],5,FALSE))</f>
        <v>0</v>
      </c>
      <c r="L415" s="1">
        <f>IF(ISNA(VLOOKUP(tblPointScore[[#This Row],[Name / Club]],tblMac_Div1B[[Name / Club]:[Points]],5,FALSE)),0,VLOOKUP(tblPointScore[[#This Row],[Name / Club]],tblMac_Div1B[[Name / Club]:[Points]],5,FALSE))</f>
        <v>0</v>
      </c>
      <c r="M415" s="1">
        <f>IF(ISNA(VLOOKUP(tblPointScore[[#This Row],[Name / Club]],tblMac_Div2A[[Name / Club]:[Points]],5,FALSE)),0,VLOOKUP(tblPointScore[[#This Row],[Name / Club]],tblMac_Div2A[[Name / Club]:[Points]],5,FALSE))</f>
        <v>0</v>
      </c>
      <c r="N415" s="1">
        <f>IF(ISNA(VLOOKUP(tblPointScore[[#This Row],[Name / Club]],tblMac_Div2B[[Name / Club]:[Points]],5,FALSE)),0,VLOOKUP(tblPointScore[[#This Row],[Name / Club]],tblMac_Div2B[[Name / Club]:[Points]],5,FALSE))</f>
        <v>0</v>
      </c>
      <c r="O41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15" s="1">
        <f>IF(ISNA(VLOOKUP(tblPointScore[[#This Row],[Name / Club]],tblNow_Div1A[[Name / Club]:[Points]],5,FALSE)),0,VLOOKUP(tblPointScore[[#This Row],[Name / Club]],tblNow_Div1A[[Name / Club]:[Points]],5,FALSE))</f>
        <v>0</v>
      </c>
      <c r="Q415" s="1">
        <f>IF(ISNA(VLOOKUP(tblPointScore[[#This Row],[Name / Club]],tblNow_Div1B[[Name / Club]:[Points]],5,FALSE)),0,VLOOKUP(tblPointScore[[#This Row],[Name / Club]],tblNow_Div1B[[Name / Club]:[Points]],5,FALSE))</f>
        <v>0</v>
      </c>
      <c r="R415" s="1">
        <f>IF(ISNA(VLOOKUP(tblPointScore[[#This Row],[Name / Club]],tblNow_Div2A[[Name / Club]:[Points]],5,FALSE)),0,VLOOKUP(tblPointScore[[#This Row],[Name / Club]],tblNow_Div2A[[Name / Club]:[Points]],5,FALSE))</f>
        <v>0</v>
      </c>
      <c r="S415" s="1">
        <f>IF(ISNA(VLOOKUP(tblPointScore[[#This Row],[Name / Club]],tblNow_Div2B[[Name / Club]:[Points]],5,FALSE)),0,VLOOKUP(tblPointScore[[#This Row],[Name / Club]],tblNow_Div2B[[Name / Club]:[Points]],5,FALSE))</f>
        <v>0</v>
      </c>
      <c r="T41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15" s="1">
        <f>IF(ISNA(VLOOKUP(tblPointScore[[#This Row],[Name / Club]],tblSthn_Div1[[Name / Club]:[Points]],5,FALSE)),0,VLOOKUP(tblPointScore[[#This Row],[Name / Club]],tblSthn_Div1[[Name / Club]:[Points]],5,FALSE))</f>
        <v>0</v>
      </c>
      <c r="V415" s="1">
        <f>IF(ISNA(VLOOKUP(tblPointScore[[#This Row],[Name / Club]],tblSthn_Div2[[Name / Club]:[Points]],5,FALSE)),0,VLOOKUP(tblPointScore[[#This Row],[Name / Club]],tblSthn_Div2[[Name / Club]:[Points]],5,FALSE))</f>
        <v>0</v>
      </c>
      <c r="W415" s="1">
        <f>IF(ISNA(VLOOKUP(tblPointScore[[#This Row],[Name / Club]],tblSthn_Div1[Name / Club],1,FALSE)),IF(ISNA(VLOOKUP(tblPointScore[[#This Row],[Name / Club]],tblSthn_Div2[Name / Club],1,FALSE)),0,3),3)</f>
        <v>0</v>
      </c>
      <c r="X415" s="9">
        <f>SUM(tblPointScore[[#This Row],[Glbn Div 1]:[Sth H Pts]])</f>
        <v>0</v>
      </c>
      <c r="Y41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1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15" s="38" t="str">
        <f>IF(AND(tblPointScore[[#This Row],[Div 1 Pts]]&gt;0,tblPointScore[[#This Row],[Div 2 Pts]]&gt;0),"Y","N")</f>
        <v>N</v>
      </c>
      <c r="AB415" s="35" t="str">
        <f>IF(AND(tblPointScore[[#This Row],[Mac Div 1 A]]&gt;0,tblPointScore[[#This Row],[Mac Div 1 B]]&gt;0),"Y","N")</f>
        <v>N</v>
      </c>
      <c r="AC415" s="35" t="str">
        <f>IF(AND(tblPointScore[[#This Row],[Mac Div 2 A]]&gt;0,tblPointScore[[#This Row],[Mac Div 2 B]]&gt;0),"Y","N")</f>
        <v>N</v>
      </c>
      <c r="AD415" s="35" t="str">
        <f>IF(AND(tblPointScore[[#This Row],[Now Div 1 A]]&gt;0,tblPointScore[[#This Row],[Now Div 1 B]]&gt;0),"Y","N")</f>
        <v>N</v>
      </c>
      <c r="AE415" s="35" t="str">
        <f>IF(AND(tblPointScore[[#This Row],[Now Div 2 A]]&gt;0,tblPointScore[[#This Row],[Now Div 2 B]]&gt;0),"Y","N")</f>
        <v>N</v>
      </c>
      <c r="AF41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16" spans="1:32" hidden="1">
      <c r="A416" s="1">
        <f ca="1">CELL("row", A415)-1</f>
        <v>414</v>
      </c>
      <c r="B416" s="7" t="s">
        <v>232</v>
      </c>
      <c r="C416" s="7" t="s">
        <v>685</v>
      </c>
      <c r="D416" s="4" t="str">
        <f>CONCATENATE(tblPointScore[[#This Row],[Name]]," - ",tblPointScore[[#This Row],[Club]])</f>
        <v>Liefels Neil - ICC</v>
      </c>
      <c r="E416" s="1">
        <f>IF(ISNA(VLOOKUP(tblPointScore[[#This Row],[Name / Club]],tblGlbn_Div1[[Name / Club]:[Points]],5,FALSE)),0,VLOOKUP(tblPointScore[[#This Row],[Name / Club]],tblGlbn_Div1[[Name / Club]:[Points]],5,FALSE))</f>
        <v>0</v>
      </c>
      <c r="F416" s="1">
        <f>IF(ISNA(VLOOKUP(tblPointScore[[#This Row],[Name / Club]],tblGlbn_Div2[[Name / Club]:[Points]],5,FALSE)),0,VLOOKUP(tblPointScore[[#This Row],[Name / Club]],tblGlbn_Div2[[Name / Club]:[Points]],5,FALSE))</f>
        <v>0</v>
      </c>
      <c r="G416" s="1">
        <f>IF(ISNA(VLOOKUP(tblPointScore[[#This Row],[Name / Club]],tblGlbn_Div1[Name / Club],1,FALSE)),IF(ISNA(VLOOKUP(tblPointScore[[#This Row],[Name / Club]],tblGlbn_Div2[Name / Club],1,FALSE)),0,3),3)</f>
        <v>0</v>
      </c>
      <c r="H416" s="1">
        <f>IF(ISNA(VLOOKUP(tblPointScore[[#This Row],[Name / Club]],tblIll_Div1[[Name / Club]:[Points]],5,FALSE)),0,VLOOKUP(tblPointScore[[#This Row],[Name / Club]],tblIll_Div1[[Name / Club]:[Points]],5,FALSE))</f>
        <v>0</v>
      </c>
      <c r="I416" s="1">
        <f>IF(ISNA(VLOOKUP(tblPointScore[[#This Row],[Name / Club]],tblIll_Div2[[Name / Club]:[Points]],5,FALSE)),0,VLOOKUP(tblPointScore[[#This Row],[Name / Club]],tblIll_Div2[[Name / Club]:[Points]],5,FALSE))</f>
        <v>0</v>
      </c>
      <c r="J416" s="1">
        <f>IF(ISNA(VLOOKUP(tblPointScore[[#This Row],[Name / Club]],tblIll_Div1[Name / Club],1,FALSE)),IF(ISNA(VLOOKUP(tblPointScore[[#This Row],[Name / Club]],tblIll_Div2[Name / Club],1,FALSE)),0,3),3)</f>
        <v>0</v>
      </c>
      <c r="K416" s="1">
        <f>IF(ISNA(VLOOKUP(tblPointScore[[#This Row],[Name / Club]],tblMac_Div1A[[Name / Club]:[Points]],5,FALSE)),0,VLOOKUP(tblPointScore[[#This Row],[Name / Club]],tblMac_Div1A[[Name / Club]:[Points]],5,FALSE))</f>
        <v>0</v>
      </c>
      <c r="L416" s="1">
        <f>IF(ISNA(VLOOKUP(tblPointScore[[#This Row],[Name / Club]],tblMac_Div1B[[Name / Club]:[Points]],5,FALSE)),0,VLOOKUP(tblPointScore[[#This Row],[Name / Club]],tblMac_Div1B[[Name / Club]:[Points]],5,FALSE))</f>
        <v>0</v>
      </c>
      <c r="M416" s="1">
        <f>IF(ISNA(VLOOKUP(tblPointScore[[#This Row],[Name / Club]],tblMac_Div2A[[Name / Club]:[Points]],5,FALSE)),0,VLOOKUP(tblPointScore[[#This Row],[Name / Club]],tblMac_Div2A[[Name / Club]:[Points]],5,FALSE))</f>
        <v>0</v>
      </c>
      <c r="N416" s="1">
        <f>IF(ISNA(VLOOKUP(tblPointScore[[#This Row],[Name / Club]],tblMac_Div2B[[Name / Club]:[Points]],5,FALSE)),0,VLOOKUP(tblPointScore[[#This Row],[Name / Club]],tblMac_Div2B[[Name / Club]:[Points]],5,FALSE))</f>
        <v>0</v>
      </c>
      <c r="O41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16" s="1">
        <f>IF(ISNA(VLOOKUP(tblPointScore[[#This Row],[Name / Club]],tblNow_Div1A[[Name / Club]:[Points]],5,FALSE)),0,VLOOKUP(tblPointScore[[#This Row],[Name / Club]],tblNow_Div1A[[Name / Club]:[Points]],5,FALSE))</f>
        <v>0</v>
      </c>
      <c r="Q416" s="1">
        <f>IF(ISNA(VLOOKUP(tblPointScore[[#This Row],[Name / Club]],tblNow_Div1B[[Name / Club]:[Points]],5,FALSE)),0,VLOOKUP(tblPointScore[[#This Row],[Name / Club]],tblNow_Div1B[[Name / Club]:[Points]],5,FALSE))</f>
        <v>0</v>
      </c>
      <c r="R416" s="1">
        <f>IF(ISNA(VLOOKUP(tblPointScore[[#This Row],[Name / Club]],tblNow_Div2A[[Name / Club]:[Points]],5,FALSE)),0,VLOOKUP(tblPointScore[[#This Row],[Name / Club]],tblNow_Div2A[[Name / Club]:[Points]],5,FALSE))</f>
        <v>0</v>
      </c>
      <c r="S416" s="1">
        <f>IF(ISNA(VLOOKUP(tblPointScore[[#This Row],[Name / Club]],tblNow_Div2B[[Name / Club]:[Points]],5,FALSE)),0,VLOOKUP(tblPointScore[[#This Row],[Name / Club]],tblNow_Div2B[[Name / Club]:[Points]],5,FALSE))</f>
        <v>0</v>
      </c>
      <c r="T41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16" s="1">
        <f>IF(ISNA(VLOOKUP(tblPointScore[[#This Row],[Name / Club]],tblSthn_Div1[[Name / Club]:[Points]],5,FALSE)),0,VLOOKUP(tblPointScore[[#This Row],[Name / Club]],tblSthn_Div1[[Name / Club]:[Points]],5,FALSE))</f>
        <v>0</v>
      </c>
      <c r="V416" s="1">
        <f>IF(ISNA(VLOOKUP(tblPointScore[[#This Row],[Name / Club]],tblSthn_Div2[[Name / Club]:[Points]],5,FALSE)),0,VLOOKUP(tblPointScore[[#This Row],[Name / Club]],tblSthn_Div2[[Name / Club]:[Points]],5,FALSE))</f>
        <v>0</v>
      </c>
      <c r="W416" s="1">
        <f>IF(ISNA(VLOOKUP(tblPointScore[[#This Row],[Name / Club]],tblSthn_Div1[Name / Club],1,FALSE)),IF(ISNA(VLOOKUP(tblPointScore[[#This Row],[Name / Club]],tblSthn_Div2[Name / Club],1,FALSE)),0,3),3)</f>
        <v>0</v>
      </c>
      <c r="X416" s="1">
        <f>SUM(tblPointScore[[#This Row],[Glbn Div 1]:[Sth H Pts]])</f>
        <v>0</v>
      </c>
      <c r="Y41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1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16" s="38" t="str">
        <f>IF(AND(tblPointScore[[#This Row],[Div 1 Pts]]&gt;0,tblPointScore[[#This Row],[Div 2 Pts]]&gt;0),"Y","N")</f>
        <v>N</v>
      </c>
      <c r="AB416" s="35" t="str">
        <f>IF(AND(tblPointScore[[#This Row],[Mac Div 1 A]]&gt;0,tblPointScore[[#This Row],[Mac Div 1 B]]&gt;0),"Y","N")</f>
        <v>N</v>
      </c>
      <c r="AC416" s="35" t="str">
        <f>IF(AND(tblPointScore[[#This Row],[Mac Div 2 A]]&gt;0,tblPointScore[[#This Row],[Mac Div 2 B]]&gt;0),"Y","N")</f>
        <v>N</v>
      </c>
      <c r="AD416" s="35" t="str">
        <f>IF(AND(tblPointScore[[#This Row],[Now Div 1 A]]&gt;0,tblPointScore[[#This Row],[Now Div 1 B]]&gt;0),"Y","N")</f>
        <v>N</v>
      </c>
      <c r="AE416" s="35" t="str">
        <f>IF(AND(tblPointScore[[#This Row],[Now Div 2 A]]&gt;0,tblPointScore[[#This Row],[Now Div 2 B]]&gt;0),"Y","N")</f>
        <v>N</v>
      </c>
      <c r="AF41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17" spans="1:32" hidden="1">
      <c r="A417" s="1">
        <f ca="1">CELL("row", A416)-1</f>
        <v>415</v>
      </c>
      <c r="B417" s="7" t="s">
        <v>233</v>
      </c>
      <c r="C417" s="7" t="s">
        <v>682</v>
      </c>
      <c r="D417" s="4" t="str">
        <f>CONCATENATE(tblPointScore[[#This Row],[Name]]," - ",tblPointScore[[#This Row],[Club]])</f>
        <v>Limare Anthony  - CCC</v>
      </c>
      <c r="E417" s="1">
        <f>IF(ISNA(VLOOKUP(tblPointScore[[#This Row],[Name / Club]],tblGlbn_Div1[[Name / Club]:[Points]],5,FALSE)),0,VLOOKUP(tblPointScore[[#This Row],[Name / Club]],tblGlbn_Div1[[Name / Club]:[Points]],5,FALSE))</f>
        <v>0</v>
      </c>
      <c r="F417" s="1">
        <f>IF(ISNA(VLOOKUP(tblPointScore[[#This Row],[Name / Club]],tblGlbn_Div2[[Name / Club]:[Points]],5,FALSE)),0,VLOOKUP(tblPointScore[[#This Row],[Name / Club]],tblGlbn_Div2[[Name / Club]:[Points]],5,FALSE))</f>
        <v>0</v>
      </c>
      <c r="G417" s="1">
        <f>IF(ISNA(VLOOKUP(tblPointScore[[#This Row],[Name / Club]],tblGlbn_Div1[Name / Club],1,FALSE)),IF(ISNA(VLOOKUP(tblPointScore[[#This Row],[Name / Club]],tblGlbn_Div2[Name / Club],1,FALSE)),0,3),3)</f>
        <v>0</v>
      </c>
      <c r="H417" s="1">
        <f>IF(ISNA(VLOOKUP(tblPointScore[[#This Row],[Name / Club]],tblIll_Div1[[Name / Club]:[Points]],5,FALSE)),0,VLOOKUP(tblPointScore[[#This Row],[Name / Club]],tblIll_Div1[[Name / Club]:[Points]],5,FALSE))</f>
        <v>0</v>
      </c>
      <c r="I417" s="1">
        <f>IF(ISNA(VLOOKUP(tblPointScore[[#This Row],[Name / Club]],tblIll_Div2[[Name / Club]:[Points]],5,FALSE)),0,VLOOKUP(tblPointScore[[#This Row],[Name / Club]],tblIll_Div2[[Name / Club]:[Points]],5,FALSE))</f>
        <v>0</v>
      </c>
      <c r="J417" s="1">
        <f>IF(ISNA(VLOOKUP(tblPointScore[[#This Row],[Name / Club]],tblIll_Div1[Name / Club],1,FALSE)),IF(ISNA(VLOOKUP(tblPointScore[[#This Row],[Name / Club]],tblIll_Div2[Name / Club],1,FALSE)),0,3),3)</f>
        <v>0</v>
      </c>
      <c r="K417" s="1">
        <f>IF(ISNA(VLOOKUP(tblPointScore[[#This Row],[Name / Club]],tblMac_Div1A[[Name / Club]:[Points]],5,FALSE)),0,VLOOKUP(tblPointScore[[#This Row],[Name / Club]],tblMac_Div1A[[Name / Club]:[Points]],5,FALSE))</f>
        <v>0</v>
      </c>
      <c r="L417" s="1">
        <f>IF(ISNA(VLOOKUP(tblPointScore[[#This Row],[Name / Club]],tblMac_Div1B[[Name / Club]:[Points]],5,FALSE)),0,VLOOKUP(tblPointScore[[#This Row],[Name / Club]],tblMac_Div1B[[Name / Club]:[Points]],5,FALSE))</f>
        <v>0</v>
      </c>
      <c r="M417" s="1">
        <f>IF(ISNA(VLOOKUP(tblPointScore[[#This Row],[Name / Club]],tblMac_Div2A[[Name / Club]:[Points]],5,FALSE)),0,VLOOKUP(tblPointScore[[#This Row],[Name / Club]],tblMac_Div2A[[Name / Club]:[Points]],5,FALSE))</f>
        <v>0</v>
      </c>
      <c r="N417" s="1">
        <f>IF(ISNA(VLOOKUP(tblPointScore[[#This Row],[Name / Club]],tblMac_Div2B[[Name / Club]:[Points]],5,FALSE)),0,VLOOKUP(tblPointScore[[#This Row],[Name / Club]],tblMac_Div2B[[Name / Club]:[Points]],5,FALSE))</f>
        <v>0</v>
      </c>
      <c r="O41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17" s="1">
        <f>IF(ISNA(VLOOKUP(tblPointScore[[#This Row],[Name / Club]],tblNow_Div1A[[Name / Club]:[Points]],5,FALSE)),0,VLOOKUP(tblPointScore[[#This Row],[Name / Club]],tblNow_Div1A[[Name / Club]:[Points]],5,FALSE))</f>
        <v>0</v>
      </c>
      <c r="Q417" s="1">
        <f>IF(ISNA(VLOOKUP(tblPointScore[[#This Row],[Name / Club]],tblNow_Div1B[[Name / Club]:[Points]],5,FALSE)),0,VLOOKUP(tblPointScore[[#This Row],[Name / Club]],tblNow_Div1B[[Name / Club]:[Points]],5,FALSE))</f>
        <v>0</v>
      </c>
      <c r="R417" s="1">
        <f>IF(ISNA(VLOOKUP(tblPointScore[[#This Row],[Name / Club]],tblNow_Div2A[[Name / Club]:[Points]],5,FALSE)),0,VLOOKUP(tblPointScore[[#This Row],[Name / Club]],tblNow_Div2A[[Name / Club]:[Points]],5,FALSE))</f>
        <v>0</v>
      </c>
      <c r="S417" s="1">
        <f>IF(ISNA(VLOOKUP(tblPointScore[[#This Row],[Name / Club]],tblNow_Div2B[[Name / Club]:[Points]],5,FALSE)),0,VLOOKUP(tblPointScore[[#This Row],[Name / Club]],tblNow_Div2B[[Name / Club]:[Points]],5,FALSE))</f>
        <v>0</v>
      </c>
      <c r="T41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17" s="1">
        <f>IF(ISNA(VLOOKUP(tblPointScore[[#This Row],[Name / Club]],tblSthn_Div1[[Name / Club]:[Points]],5,FALSE)),0,VLOOKUP(tblPointScore[[#This Row],[Name / Club]],tblSthn_Div1[[Name / Club]:[Points]],5,FALSE))</f>
        <v>0</v>
      </c>
      <c r="V417" s="1">
        <f>IF(ISNA(VLOOKUP(tblPointScore[[#This Row],[Name / Club]],tblSthn_Div2[[Name / Club]:[Points]],5,FALSE)),0,VLOOKUP(tblPointScore[[#This Row],[Name / Club]],tblSthn_Div2[[Name / Club]:[Points]],5,FALSE))</f>
        <v>0</v>
      </c>
      <c r="W417" s="1">
        <f>IF(ISNA(VLOOKUP(tblPointScore[[#This Row],[Name / Club]],tblSthn_Div1[Name / Club],1,FALSE)),IF(ISNA(VLOOKUP(tblPointScore[[#This Row],[Name / Club]],tblSthn_Div2[Name / Club],1,FALSE)),0,3),3)</f>
        <v>0</v>
      </c>
      <c r="X417" s="1">
        <f>SUM(tblPointScore[[#This Row],[Glbn Div 1]:[Sth H Pts]])</f>
        <v>0</v>
      </c>
      <c r="Y41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1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17" s="38" t="str">
        <f>IF(AND(tblPointScore[[#This Row],[Div 1 Pts]]&gt;0,tblPointScore[[#This Row],[Div 2 Pts]]&gt;0),"Y","N")</f>
        <v>N</v>
      </c>
      <c r="AB417" s="35" t="str">
        <f>IF(AND(tblPointScore[[#This Row],[Mac Div 1 A]]&gt;0,tblPointScore[[#This Row],[Mac Div 1 B]]&gt;0),"Y","N")</f>
        <v>N</v>
      </c>
      <c r="AC417" s="35" t="str">
        <f>IF(AND(tblPointScore[[#This Row],[Mac Div 2 A]]&gt;0,tblPointScore[[#This Row],[Mac Div 2 B]]&gt;0),"Y","N")</f>
        <v>N</v>
      </c>
      <c r="AD417" s="35" t="str">
        <f>IF(AND(tblPointScore[[#This Row],[Now Div 1 A]]&gt;0,tblPointScore[[#This Row],[Now Div 1 B]]&gt;0),"Y","N")</f>
        <v>N</v>
      </c>
      <c r="AE417" s="35" t="str">
        <f>IF(AND(tblPointScore[[#This Row],[Now Div 2 A]]&gt;0,tblPointScore[[#This Row],[Now Div 2 B]]&gt;0),"Y","N")</f>
        <v>N</v>
      </c>
      <c r="AF41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18" spans="1:32" hidden="1">
      <c r="A418" s="20">
        <f ca="1">CELL("row", A417)-1</f>
        <v>416</v>
      </c>
      <c r="B418" s="43" t="s">
        <v>611</v>
      </c>
      <c r="C418" s="43" t="s">
        <v>681</v>
      </c>
      <c r="D418" s="22" t="str">
        <f>CONCATENATE(tblPointScore[[#This Row],[Name]]," - ",tblPointScore[[#This Row],[Club]])</f>
        <v>Lobigs Louisa - GCC</v>
      </c>
      <c r="E418" s="23">
        <f>IF(ISNA(VLOOKUP(tblPointScore[[#This Row],[Name / Club]],tblGlbn_Div1[[Name / Club]:[Points]],5,FALSE)),0,VLOOKUP(tblPointScore[[#This Row],[Name / Club]],tblGlbn_Div1[[Name / Club]:[Points]],5,FALSE))</f>
        <v>0</v>
      </c>
      <c r="F418" s="23">
        <f>IF(ISNA(VLOOKUP(tblPointScore[[#This Row],[Name / Club]],tblGlbn_Div2[[Name / Club]:[Points]],5,FALSE)),0,VLOOKUP(tblPointScore[[#This Row],[Name / Club]],tblGlbn_Div2[[Name / Club]:[Points]],5,FALSE))</f>
        <v>0</v>
      </c>
      <c r="G418" s="23">
        <f>IF(ISNA(VLOOKUP(tblPointScore[[#This Row],[Name / Club]],tblGlbn_Div1[Name / Club],1,FALSE)),IF(ISNA(VLOOKUP(tblPointScore[[#This Row],[Name / Club]],tblGlbn_Div2[Name / Club],1,FALSE)),0,3),3)</f>
        <v>0</v>
      </c>
      <c r="H418" s="23">
        <f>IF(ISNA(VLOOKUP(tblPointScore[[#This Row],[Name / Club]],tblIll_Div1[[Name / Club]:[Points]],5,FALSE)),0,VLOOKUP(tblPointScore[[#This Row],[Name / Club]],tblIll_Div1[[Name / Club]:[Points]],5,FALSE))</f>
        <v>0</v>
      </c>
      <c r="I418" s="23">
        <f>IF(ISNA(VLOOKUP(tblPointScore[[#This Row],[Name / Club]],tblIll_Div2[[Name / Club]:[Points]],5,FALSE)),0,VLOOKUP(tblPointScore[[#This Row],[Name / Club]],tblIll_Div2[[Name / Club]:[Points]],5,FALSE))</f>
        <v>0</v>
      </c>
      <c r="J418" s="23">
        <f>IF(ISNA(VLOOKUP(tblPointScore[[#This Row],[Name / Club]],tblIll_Div1[Name / Club],1,FALSE)),IF(ISNA(VLOOKUP(tblPointScore[[#This Row],[Name / Club]],tblIll_Div2[Name / Club],1,FALSE)),0,3),3)</f>
        <v>0</v>
      </c>
      <c r="K418" s="23">
        <f>IF(ISNA(VLOOKUP(tblPointScore[[#This Row],[Name / Club]],tblMac_Div1A[[Name / Club]:[Points]],5,FALSE)),0,VLOOKUP(tblPointScore[[#This Row],[Name / Club]],tblMac_Div1A[[Name / Club]:[Points]],5,FALSE))</f>
        <v>0</v>
      </c>
      <c r="L418" s="23">
        <f>IF(ISNA(VLOOKUP(tblPointScore[[#This Row],[Name / Club]],tblMac_Div1B[[Name / Club]:[Points]],5,FALSE)),0,VLOOKUP(tblPointScore[[#This Row],[Name / Club]],tblMac_Div1B[[Name / Club]:[Points]],5,FALSE))</f>
        <v>0</v>
      </c>
      <c r="M418" s="23">
        <f>IF(ISNA(VLOOKUP(tblPointScore[[#This Row],[Name / Club]],tblMac_Div2A[[Name / Club]:[Points]],5,FALSE)),0,VLOOKUP(tblPointScore[[#This Row],[Name / Club]],tblMac_Div2A[[Name / Club]:[Points]],5,FALSE))</f>
        <v>0</v>
      </c>
      <c r="N418" s="23">
        <f>IF(ISNA(VLOOKUP(tblPointScore[[#This Row],[Name / Club]],tblMac_Div2B[[Name / Club]:[Points]],5,FALSE)),0,VLOOKUP(tblPointScore[[#This Row],[Name / Club]],tblMac_Div2B[[Name / Club]:[Points]],5,FALSE))</f>
        <v>0</v>
      </c>
      <c r="O418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18" s="23">
        <f>IF(ISNA(VLOOKUP(tblPointScore[[#This Row],[Name / Club]],tblNow_Div1A[[Name / Club]:[Points]],5,FALSE)),0,VLOOKUP(tblPointScore[[#This Row],[Name / Club]],tblNow_Div1A[[Name / Club]:[Points]],5,FALSE))</f>
        <v>0</v>
      </c>
      <c r="Q418" s="23">
        <f>IF(ISNA(VLOOKUP(tblPointScore[[#This Row],[Name / Club]],tblNow_Div1B[[Name / Club]:[Points]],5,FALSE)),0,VLOOKUP(tblPointScore[[#This Row],[Name / Club]],tblNow_Div1B[[Name / Club]:[Points]],5,FALSE))</f>
        <v>0</v>
      </c>
      <c r="R418" s="23">
        <f>IF(ISNA(VLOOKUP(tblPointScore[[#This Row],[Name / Club]],tblNow_Div2A[[Name / Club]:[Points]],5,FALSE)),0,VLOOKUP(tblPointScore[[#This Row],[Name / Club]],tblNow_Div2A[[Name / Club]:[Points]],5,FALSE))</f>
        <v>0</v>
      </c>
      <c r="S418" s="23">
        <f>IF(ISNA(VLOOKUP(tblPointScore[[#This Row],[Name / Club]],tblNow_Div2B[[Name / Club]:[Points]],5,FALSE)),0,VLOOKUP(tblPointScore[[#This Row],[Name / Club]],tblNow_Div2B[[Name / Club]:[Points]],5,FALSE))</f>
        <v>0</v>
      </c>
      <c r="T418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18" s="23">
        <f>IF(ISNA(VLOOKUP(tblPointScore[[#This Row],[Name / Club]],tblSthn_Div1[[Name / Club]:[Points]],5,FALSE)),0,VLOOKUP(tblPointScore[[#This Row],[Name / Club]],tblSthn_Div1[[Name / Club]:[Points]],5,FALSE))</f>
        <v>0</v>
      </c>
      <c r="V418" s="23">
        <f>IF(ISNA(VLOOKUP(tblPointScore[[#This Row],[Name / Club]],tblSthn_Div2[[Name / Club]:[Points]],5,FALSE)),0,VLOOKUP(tblPointScore[[#This Row],[Name / Club]],tblSthn_Div2[[Name / Club]:[Points]],5,FALSE))</f>
        <v>0</v>
      </c>
      <c r="W418" s="23">
        <f>IF(ISNA(VLOOKUP(tblPointScore[[#This Row],[Name / Club]],tblSthn_Div1[Name / Club],1,FALSE)),IF(ISNA(VLOOKUP(tblPointScore[[#This Row],[Name / Club]],tblSthn_Div2[Name / Club],1,FALSE)),0,3),3)</f>
        <v>0</v>
      </c>
      <c r="X418" s="23">
        <f>SUM(tblPointScore[[#This Row],[Glbn Div 1]:[Sth H Pts]])</f>
        <v>0</v>
      </c>
      <c r="Y418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18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18" s="44" t="str">
        <f>IF(AND(tblPointScore[[#This Row],[Div 1 Pts]]&gt;0,tblPointScore[[#This Row],[Div 2 Pts]]&gt;0),"Y","N")</f>
        <v>N</v>
      </c>
      <c r="AB418" s="45" t="str">
        <f>IF(AND(tblPointScore[[#This Row],[Mac Div 1 A]]&gt;0,tblPointScore[[#This Row],[Mac Div 1 B]]&gt;0),"Y","N")</f>
        <v>N</v>
      </c>
      <c r="AC418" s="45" t="str">
        <f>IF(AND(tblPointScore[[#This Row],[Mac Div 2 A]]&gt;0,tblPointScore[[#This Row],[Mac Div 2 B]]&gt;0),"Y","N")</f>
        <v>N</v>
      </c>
      <c r="AD418" s="45" t="str">
        <f>IF(AND(tblPointScore[[#This Row],[Now Div 1 A]]&gt;0,tblPointScore[[#This Row],[Now Div 1 B]]&gt;0),"Y","N")</f>
        <v>N</v>
      </c>
      <c r="AE418" s="45" t="str">
        <f>IF(AND(tblPointScore[[#This Row],[Now Div 2 A]]&gt;0,tblPointScore[[#This Row],[Now Div 2 B]]&gt;0),"Y","N")</f>
        <v>N</v>
      </c>
      <c r="AF418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19" spans="1:32" hidden="1">
      <c r="A419" s="1">
        <f ca="1">CELL("row", A418)-1</f>
        <v>417</v>
      </c>
      <c r="B419" s="7" t="s">
        <v>234</v>
      </c>
      <c r="C419" s="7" t="s">
        <v>684</v>
      </c>
      <c r="D419" s="4" t="str">
        <f>CONCATENATE(tblPointScore[[#This Row],[Name]]," - ",tblPointScore[[#This Row],[Club]])</f>
        <v>Long Sid - NVC</v>
      </c>
      <c r="E419" s="1">
        <f>IF(ISNA(VLOOKUP(tblPointScore[[#This Row],[Name / Club]],tblGlbn_Div1[[Name / Club]:[Points]],5,FALSE)),0,VLOOKUP(tblPointScore[[#This Row],[Name / Club]],tblGlbn_Div1[[Name / Club]:[Points]],5,FALSE))</f>
        <v>0</v>
      </c>
      <c r="F419" s="1">
        <f>IF(ISNA(VLOOKUP(tblPointScore[[#This Row],[Name / Club]],tblGlbn_Div2[[Name / Club]:[Points]],5,FALSE)),0,VLOOKUP(tblPointScore[[#This Row],[Name / Club]],tblGlbn_Div2[[Name / Club]:[Points]],5,FALSE))</f>
        <v>0</v>
      </c>
      <c r="G419" s="1">
        <f>IF(ISNA(VLOOKUP(tblPointScore[[#This Row],[Name / Club]],tblGlbn_Div1[Name / Club],1,FALSE)),IF(ISNA(VLOOKUP(tblPointScore[[#This Row],[Name / Club]],tblGlbn_Div2[Name / Club],1,FALSE)),0,3),3)</f>
        <v>0</v>
      </c>
      <c r="H419" s="1">
        <f>IF(ISNA(VLOOKUP(tblPointScore[[#This Row],[Name / Club]],tblIll_Div1[[Name / Club]:[Points]],5,FALSE)),0,VLOOKUP(tblPointScore[[#This Row],[Name / Club]],tblIll_Div1[[Name / Club]:[Points]],5,FALSE))</f>
        <v>0</v>
      </c>
      <c r="I419" s="1">
        <f>IF(ISNA(VLOOKUP(tblPointScore[[#This Row],[Name / Club]],tblIll_Div2[[Name / Club]:[Points]],5,FALSE)),0,VLOOKUP(tblPointScore[[#This Row],[Name / Club]],tblIll_Div2[[Name / Club]:[Points]],5,FALSE))</f>
        <v>0</v>
      </c>
      <c r="J419" s="1">
        <f>IF(ISNA(VLOOKUP(tblPointScore[[#This Row],[Name / Club]],tblIll_Div1[Name / Club],1,FALSE)),IF(ISNA(VLOOKUP(tblPointScore[[#This Row],[Name / Club]],tblIll_Div2[Name / Club],1,FALSE)),0,3),3)</f>
        <v>0</v>
      </c>
      <c r="K419" s="1">
        <f>IF(ISNA(VLOOKUP(tblPointScore[[#This Row],[Name / Club]],tblMac_Div1A[[Name / Club]:[Points]],5,FALSE)),0,VLOOKUP(tblPointScore[[#This Row],[Name / Club]],tblMac_Div1A[[Name / Club]:[Points]],5,FALSE))</f>
        <v>0</v>
      </c>
      <c r="L419" s="1">
        <f>IF(ISNA(VLOOKUP(tblPointScore[[#This Row],[Name / Club]],tblMac_Div1B[[Name / Club]:[Points]],5,FALSE)),0,VLOOKUP(tblPointScore[[#This Row],[Name / Club]],tblMac_Div1B[[Name / Club]:[Points]],5,FALSE))</f>
        <v>0</v>
      </c>
      <c r="M419" s="1">
        <f>IF(ISNA(VLOOKUP(tblPointScore[[#This Row],[Name / Club]],tblMac_Div2A[[Name / Club]:[Points]],5,FALSE)),0,VLOOKUP(tblPointScore[[#This Row],[Name / Club]],tblMac_Div2A[[Name / Club]:[Points]],5,FALSE))</f>
        <v>0</v>
      </c>
      <c r="N419" s="1">
        <f>IF(ISNA(VLOOKUP(tblPointScore[[#This Row],[Name / Club]],tblMac_Div2B[[Name / Club]:[Points]],5,FALSE)),0,VLOOKUP(tblPointScore[[#This Row],[Name / Club]],tblMac_Div2B[[Name / Club]:[Points]],5,FALSE))</f>
        <v>0</v>
      </c>
      <c r="O41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19" s="1">
        <f>IF(ISNA(VLOOKUP(tblPointScore[[#This Row],[Name / Club]],tblNow_Div1A[[Name / Club]:[Points]],5,FALSE)),0,VLOOKUP(tblPointScore[[#This Row],[Name / Club]],tblNow_Div1A[[Name / Club]:[Points]],5,FALSE))</f>
        <v>0</v>
      </c>
      <c r="Q419" s="1">
        <f>IF(ISNA(VLOOKUP(tblPointScore[[#This Row],[Name / Club]],tblNow_Div1B[[Name / Club]:[Points]],5,FALSE)),0,VLOOKUP(tblPointScore[[#This Row],[Name / Club]],tblNow_Div1B[[Name / Club]:[Points]],5,FALSE))</f>
        <v>0</v>
      </c>
      <c r="R419" s="1">
        <f>IF(ISNA(VLOOKUP(tblPointScore[[#This Row],[Name / Club]],tblNow_Div2A[[Name / Club]:[Points]],5,FALSE)),0,VLOOKUP(tblPointScore[[#This Row],[Name / Club]],tblNow_Div2A[[Name / Club]:[Points]],5,FALSE))</f>
        <v>0</v>
      </c>
      <c r="S419" s="1">
        <f>IF(ISNA(VLOOKUP(tblPointScore[[#This Row],[Name / Club]],tblNow_Div2B[[Name / Club]:[Points]],5,FALSE)),0,VLOOKUP(tblPointScore[[#This Row],[Name / Club]],tblNow_Div2B[[Name / Club]:[Points]],5,FALSE))</f>
        <v>0</v>
      </c>
      <c r="T41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19" s="1">
        <f>IF(ISNA(VLOOKUP(tblPointScore[[#This Row],[Name / Club]],tblSthn_Div1[[Name / Club]:[Points]],5,FALSE)),0,VLOOKUP(tblPointScore[[#This Row],[Name / Club]],tblSthn_Div1[[Name / Club]:[Points]],5,FALSE))</f>
        <v>0</v>
      </c>
      <c r="V419" s="1">
        <f>IF(ISNA(VLOOKUP(tblPointScore[[#This Row],[Name / Club]],tblSthn_Div2[[Name / Club]:[Points]],5,FALSE)),0,VLOOKUP(tblPointScore[[#This Row],[Name / Club]],tblSthn_Div2[[Name / Club]:[Points]],5,FALSE))</f>
        <v>0</v>
      </c>
      <c r="W419" s="1">
        <f>IF(ISNA(VLOOKUP(tblPointScore[[#This Row],[Name / Club]],tblSthn_Div1[Name / Club],1,FALSE)),IF(ISNA(VLOOKUP(tblPointScore[[#This Row],[Name / Club]],tblSthn_Div2[Name / Club],1,FALSE)),0,3),3)</f>
        <v>0</v>
      </c>
      <c r="X419" s="1">
        <f>SUM(tblPointScore[[#This Row],[Glbn Div 1]:[Sth H Pts]])</f>
        <v>0</v>
      </c>
      <c r="Y41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1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19" s="38" t="str">
        <f>IF(AND(tblPointScore[[#This Row],[Div 1 Pts]]&gt;0,tblPointScore[[#This Row],[Div 2 Pts]]&gt;0),"Y","N")</f>
        <v>N</v>
      </c>
      <c r="AB419" s="35" t="str">
        <f>IF(AND(tblPointScore[[#This Row],[Mac Div 1 A]]&gt;0,tblPointScore[[#This Row],[Mac Div 1 B]]&gt;0),"Y","N")</f>
        <v>N</v>
      </c>
      <c r="AC419" s="35" t="str">
        <f>IF(AND(tblPointScore[[#This Row],[Mac Div 2 A]]&gt;0,tblPointScore[[#This Row],[Mac Div 2 B]]&gt;0),"Y","N")</f>
        <v>N</v>
      </c>
      <c r="AD419" s="35" t="str">
        <f>IF(AND(tblPointScore[[#This Row],[Now Div 1 A]]&gt;0,tblPointScore[[#This Row],[Now Div 1 B]]&gt;0),"Y","N")</f>
        <v>N</v>
      </c>
      <c r="AE419" s="35" t="str">
        <f>IF(AND(tblPointScore[[#This Row],[Now Div 2 A]]&gt;0,tblPointScore[[#This Row],[Now Div 2 B]]&gt;0),"Y","N")</f>
        <v>N</v>
      </c>
      <c r="AF41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20" spans="1:32" hidden="1">
      <c r="A420" s="1">
        <f ca="1">CELL("row", A419)-1</f>
        <v>418</v>
      </c>
      <c r="B420" s="7" t="s">
        <v>235</v>
      </c>
      <c r="C420" s="7" t="s">
        <v>683</v>
      </c>
      <c r="D420" s="4" t="str">
        <f>CONCATENATE(tblPointScore[[#This Row],[Name]]," - ",tblPointScore[[#This Row],[Club]])</f>
        <v>Lopez John - SHCC</v>
      </c>
      <c r="E420" s="1">
        <f>IF(ISNA(VLOOKUP(tblPointScore[[#This Row],[Name / Club]],tblGlbn_Div1[[Name / Club]:[Points]],5,FALSE)),0,VLOOKUP(tblPointScore[[#This Row],[Name / Club]],tblGlbn_Div1[[Name / Club]:[Points]],5,FALSE))</f>
        <v>0</v>
      </c>
      <c r="F420" s="1">
        <f>IF(ISNA(VLOOKUP(tblPointScore[[#This Row],[Name / Club]],tblGlbn_Div2[[Name / Club]:[Points]],5,FALSE)),0,VLOOKUP(tblPointScore[[#This Row],[Name / Club]],tblGlbn_Div2[[Name / Club]:[Points]],5,FALSE))</f>
        <v>0</v>
      </c>
      <c r="G420" s="1">
        <f>IF(ISNA(VLOOKUP(tblPointScore[[#This Row],[Name / Club]],tblGlbn_Div1[Name / Club],1,FALSE)),IF(ISNA(VLOOKUP(tblPointScore[[#This Row],[Name / Club]],tblGlbn_Div2[Name / Club],1,FALSE)),0,3),3)</f>
        <v>0</v>
      </c>
      <c r="H420" s="1">
        <f>IF(ISNA(VLOOKUP(tblPointScore[[#This Row],[Name / Club]],tblIll_Div1[[Name / Club]:[Points]],5,FALSE)),0,VLOOKUP(tblPointScore[[#This Row],[Name / Club]],tblIll_Div1[[Name / Club]:[Points]],5,FALSE))</f>
        <v>0</v>
      </c>
      <c r="I420" s="1">
        <f>IF(ISNA(VLOOKUP(tblPointScore[[#This Row],[Name / Club]],tblIll_Div2[[Name / Club]:[Points]],5,FALSE)),0,VLOOKUP(tblPointScore[[#This Row],[Name / Club]],tblIll_Div2[[Name / Club]:[Points]],5,FALSE))</f>
        <v>0</v>
      </c>
      <c r="J420" s="1">
        <f>IF(ISNA(VLOOKUP(tblPointScore[[#This Row],[Name / Club]],tblIll_Div1[Name / Club],1,FALSE)),IF(ISNA(VLOOKUP(tblPointScore[[#This Row],[Name / Club]],tblIll_Div2[Name / Club],1,FALSE)),0,3),3)</f>
        <v>0</v>
      </c>
      <c r="K420" s="1">
        <f>IF(ISNA(VLOOKUP(tblPointScore[[#This Row],[Name / Club]],tblMac_Div1A[[Name / Club]:[Points]],5,FALSE)),0,VLOOKUP(tblPointScore[[#This Row],[Name / Club]],tblMac_Div1A[[Name / Club]:[Points]],5,FALSE))</f>
        <v>0</v>
      </c>
      <c r="L420" s="1">
        <f>IF(ISNA(VLOOKUP(tblPointScore[[#This Row],[Name / Club]],tblMac_Div1B[[Name / Club]:[Points]],5,FALSE)),0,VLOOKUP(tblPointScore[[#This Row],[Name / Club]],tblMac_Div1B[[Name / Club]:[Points]],5,FALSE))</f>
        <v>0</v>
      </c>
      <c r="M420" s="1">
        <f>IF(ISNA(VLOOKUP(tblPointScore[[#This Row],[Name / Club]],tblMac_Div2A[[Name / Club]:[Points]],5,FALSE)),0,VLOOKUP(tblPointScore[[#This Row],[Name / Club]],tblMac_Div2A[[Name / Club]:[Points]],5,FALSE))</f>
        <v>0</v>
      </c>
      <c r="N420" s="1">
        <f>IF(ISNA(VLOOKUP(tblPointScore[[#This Row],[Name / Club]],tblMac_Div2B[[Name / Club]:[Points]],5,FALSE)),0,VLOOKUP(tblPointScore[[#This Row],[Name / Club]],tblMac_Div2B[[Name / Club]:[Points]],5,FALSE))</f>
        <v>0</v>
      </c>
      <c r="O42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20" s="1">
        <f>IF(ISNA(VLOOKUP(tblPointScore[[#This Row],[Name / Club]],tblNow_Div1A[[Name / Club]:[Points]],5,FALSE)),0,VLOOKUP(tblPointScore[[#This Row],[Name / Club]],tblNow_Div1A[[Name / Club]:[Points]],5,FALSE))</f>
        <v>0</v>
      </c>
      <c r="Q420" s="1">
        <f>IF(ISNA(VLOOKUP(tblPointScore[[#This Row],[Name / Club]],tblNow_Div1B[[Name / Club]:[Points]],5,FALSE)),0,VLOOKUP(tblPointScore[[#This Row],[Name / Club]],tblNow_Div1B[[Name / Club]:[Points]],5,FALSE))</f>
        <v>0</v>
      </c>
      <c r="R420" s="1">
        <f>IF(ISNA(VLOOKUP(tblPointScore[[#This Row],[Name / Club]],tblNow_Div2A[[Name / Club]:[Points]],5,FALSE)),0,VLOOKUP(tblPointScore[[#This Row],[Name / Club]],tblNow_Div2A[[Name / Club]:[Points]],5,FALSE))</f>
        <v>0</v>
      </c>
      <c r="S420" s="1">
        <f>IF(ISNA(VLOOKUP(tblPointScore[[#This Row],[Name / Club]],tblNow_Div2B[[Name / Club]:[Points]],5,FALSE)),0,VLOOKUP(tblPointScore[[#This Row],[Name / Club]],tblNow_Div2B[[Name / Club]:[Points]],5,FALSE))</f>
        <v>0</v>
      </c>
      <c r="T42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20" s="1">
        <f>IF(ISNA(VLOOKUP(tblPointScore[[#This Row],[Name / Club]],tblSthn_Div1[[Name / Club]:[Points]],5,FALSE)),0,VLOOKUP(tblPointScore[[#This Row],[Name / Club]],tblSthn_Div1[[Name / Club]:[Points]],5,FALSE))</f>
        <v>0</v>
      </c>
      <c r="V420" s="1">
        <f>IF(ISNA(VLOOKUP(tblPointScore[[#This Row],[Name / Club]],tblSthn_Div2[[Name / Club]:[Points]],5,FALSE)),0,VLOOKUP(tblPointScore[[#This Row],[Name / Club]],tblSthn_Div2[[Name / Club]:[Points]],5,FALSE))</f>
        <v>0</v>
      </c>
      <c r="W420" s="1">
        <f>IF(ISNA(VLOOKUP(tblPointScore[[#This Row],[Name / Club]],tblSthn_Div1[Name / Club],1,FALSE)),IF(ISNA(VLOOKUP(tblPointScore[[#This Row],[Name / Club]],tblSthn_Div2[Name / Club],1,FALSE)),0,3),3)</f>
        <v>0</v>
      </c>
      <c r="X420" s="1">
        <f>SUM(tblPointScore[[#This Row],[Glbn Div 1]:[Sth H Pts]])</f>
        <v>0</v>
      </c>
      <c r="Y42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2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20" s="38" t="str">
        <f>IF(AND(tblPointScore[[#This Row],[Div 1 Pts]]&gt;0,tblPointScore[[#This Row],[Div 2 Pts]]&gt;0),"Y","N")</f>
        <v>N</v>
      </c>
      <c r="AB420" s="35" t="str">
        <f>IF(AND(tblPointScore[[#This Row],[Mac Div 1 A]]&gt;0,tblPointScore[[#This Row],[Mac Div 1 B]]&gt;0),"Y","N")</f>
        <v>N</v>
      </c>
      <c r="AC420" s="35" t="str">
        <f>IF(AND(tblPointScore[[#This Row],[Mac Div 2 A]]&gt;0,tblPointScore[[#This Row],[Mac Div 2 B]]&gt;0),"Y","N")</f>
        <v>N</v>
      </c>
      <c r="AD420" s="35" t="str">
        <f>IF(AND(tblPointScore[[#This Row],[Now Div 1 A]]&gt;0,tblPointScore[[#This Row],[Now Div 1 B]]&gt;0),"Y","N")</f>
        <v>N</v>
      </c>
      <c r="AE420" s="35" t="str">
        <f>IF(AND(tblPointScore[[#This Row],[Now Div 2 A]]&gt;0,tblPointScore[[#This Row],[Now Div 2 B]]&gt;0),"Y","N")</f>
        <v>N</v>
      </c>
      <c r="AF42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21" spans="1:32" hidden="1">
      <c r="A421" s="1">
        <f ca="1">CELL("row", A420)-1</f>
        <v>419</v>
      </c>
      <c r="B421" s="7" t="s">
        <v>236</v>
      </c>
      <c r="C421" s="7" t="s">
        <v>682</v>
      </c>
      <c r="D421" s="4" t="str">
        <f>CONCATENATE(tblPointScore[[#This Row],[Name]]," - ",tblPointScore[[#This Row],[Club]])</f>
        <v>Lord Michael - CCC</v>
      </c>
      <c r="E421" s="1">
        <f>IF(ISNA(VLOOKUP(tblPointScore[[#This Row],[Name / Club]],tblGlbn_Div1[[Name / Club]:[Points]],5,FALSE)),0,VLOOKUP(tblPointScore[[#This Row],[Name / Club]],tblGlbn_Div1[[Name / Club]:[Points]],5,FALSE))</f>
        <v>0</v>
      </c>
      <c r="F421" s="1">
        <f>IF(ISNA(VLOOKUP(tblPointScore[[#This Row],[Name / Club]],tblGlbn_Div2[[Name / Club]:[Points]],5,FALSE)),0,VLOOKUP(tblPointScore[[#This Row],[Name / Club]],tblGlbn_Div2[[Name / Club]:[Points]],5,FALSE))</f>
        <v>0</v>
      </c>
      <c r="G421" s="1">
        <f>IF(ISNA(VLOOKUP(tblPointScore[[#This Row],[Name / Club]],tblGlbn_Div1[Name / Club],1,FALSE)),IF(ISNA(VLOOKUP(tblPointScore[[#This Row],[Name / Club]],tblGlbn_Div2[Name / Club],1,FALSE)),0,3),3)</f>
        <v>0</v>
      </c>
      <c r="H421" s="1">
        <f>IF(ISNA(VLOOKUP(tblPointScore[[#This Row],[Name / Club]],tblIll_Div1[[Name / Club]:[Points]],5,FALSE)),0,VLOOKUP(tblPointScore[[#This Row],[Name / Club]],tblIll_Div1[[Name / Club]:[Points]],5,FALSE))</f>
        <v>0</v>
      </c>
      <c r="I421" s="1">
        <f>IF(ISNA(VLOOKUP(tblPointScore[[#This Row],[Name / Club]],tblIll_Div2[[Name / Club]:[Points]],5,FALSE)),0,VLOOKUP(tblPointScore[[#This Row],[Name / Club]],tblIll_Div2[[Name / Club]:[Points]],5,FALSE))</f>
        <v>0</v>
      </c>
      <c r="J421" s="1">
        <f>IF(ISNA(VLOOKUP(tblPointScore[[#This Row],[Name / Club]],tblIll_Div1[Name / Club],1,FALSE)),IF(ISNA(VLOOKUP(tblPointScore[[#This Row],[Name / Club]],tblIll_Div2[Name / Club],1,FALSE)),0,3),3)</f>
        <v>0</v>
      </c>
      <c r="K421" s="1">
        <f>IF(ISNA(VLOOKUP(tblPointScore[[#This Row],[Name / Club]],tblMac_Div1A[[Name / Club]:[Points]],5,FALSE)),0,VLOOKUP(tblPointScore[[#This Row],[Name / Club]],tblMac_Div1A[[Name / Club]:[Points]],5,FALSE))</f>
        <v>0</v>
      </c>
      <c r="L421" s="1">
        <f>IF(ISNA(VLOOKUP(tblPointScore[[#This Row],[Name / Club]],tblMac_Div1B[[Name / Club]:[Points]],5,FALSE)),0,VLOOKUP(tblPointScore[[#This Row],[Name / Club]],tblMac_Div1B[[Name / Club]:[Points]],5,FALSE))</f>
        <v>0</v>
      </c>
      <c r="M421" s="1">
        <f>IF(ISNA(VLOOKUP(tblPointScore[[#This Row],[Name / Club]],tblMac_Div2A[[Name / Club]:[Points]],5,FALSE)),0,VLOOKUP(tblPointScore[[#This Row],[Name / Club]],tblMac_Div2A[[Name / Club]:[Points]],5,FALSE))</f>
        <v>0</v>
      </c>
      <c r="N421" s="1">
        <f>IF(ISNA(VLOOKUP(tblPointScore[[#This Row],[Name / Club]],tblMac_Div2B[[Name / Club]:[Points]],5,FALSE)),0,VLOOKUP(tblPointScore[[#This Row],[Name / Club]],tblMac_Div2B[[Name / Club]:[Points]],5,FALSE))</f>
        <v>0</v>
      </c>
      <c r="O42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21" s="1">
        <f>IF(ISNA(VLOOKUP(tblPointScore[[#This Row],[Name / Club]],tblNow_Div1A[[Name / Club]:[Points]],5,FALSE)),0,VLOOKUP(tblPointScore[[#This Row],[Name / Club]],tblNow_Div1A[[Name / Club]:[Points]],5,FALSE))</f>
        <v>0</v>
      </c>
      <c r="Q421" s="1">
        <f>IF(ISNA(VLOOKUP(tblPointScore[[#This Row],[Name / Club]],tblNow_Div1B[[Name / Club]:[Points]],5,FALSE)),0,VLOOKUP(tblPointScore[[#This Row],[Name / Club]],tblNow_Div1B[[Name / Club]:[Points]],5,FALSE))</f>
        <v>0</v>
      </c>
      <c r="R421" s="1">
        <f>IF(ISNA(VLOOKUP(tblPointScore[[#This Row],[Name / Club]],tblNow_Div2A[[Name / Club]:[Points]],5,FALSE)),0,VLOOKUP(tblPointScore[[#This Row],[Name / Club]],tblNow_Div2A[[Name / Club]:[Points]],5,FALSE))</f>
        <v>0</v>
      </c>
      <c r="S421" s="1">
        <f>IF(ISNA(VLOOKUP(tblPointScore[[#This Row],[Name / Club]],tblNow_Div2B[[Name / Club]:[Points]],5,FALSE)),0,VLOOKUP(tblPointScore[[#This Row],[Name / Club]],tblNow_Div2B[[Name / Club]:[Points]],5,FALSE))</f>
        <v>0</v>
      </c>
      <c r="T42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21" s="1">
        <f>IF(ISNA(VLOOKUP(tblPointScore[[#This Row],[Name / Club]],tblSthn_Div1[[Name / Club]:[Points]],5,FALSE)),0,VLOOKUP(tblPointScore[[#This Row],[Name / Club]],tblSthn_Div1[[Name / Club]:[Points]],5,FALSE))</f>
        <v>0</v>
      </c>
      <c r="V421" s="1">
        <f>IF(ISNA(VLOOKUP(tblPointScore[[#This Row],[Name / Club]],tblSthn_Div2[[Name / Club]:[Points]],5,FALSE)),0,VLOOKUP(tblPointScore[[#This Row],[Name / Club]],tblSthn_Div2[[Name / Club]:[Points]],5,FALSE))</f>
        <v>0</v>
      </c>
      <c r="W421" s="1">
        <f>IF(ISNA(VLOOKUP(tblPointScore[[#This Row],[Name / Club]],tblSthn_Div1[Name / Club],1,FALSE)),IF(ISNA(VLOOKUP(tblPointScore[[#This Row],[Name / Club]],tblSthn_Div2[Name / Club],1,FALSE)),0,3),3)</f>
        <v>0</v>
      </c>
      <c r="X421" s="1">
        <f>SUM(tblPointScore[[#This Row],[Glbn Div 1]:[Sth H Pts]])</f>
        <v>0</v>
      </c>
      <c r="Y42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2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21" s="38" t="str">
        <f>IF(AND(tblPointScore[[#This Row],[Div 1 Pts]]&gt;0,tblPointScore[[#This Row],[Div 2 Pts]]&gt;0),"Y","N")</f>
        <v>N</v>
      </c>
      <c r="AB421" s="35" t="str">
        <f>IF(AND(tblPointScore[[#This Row],[Mac Div 1 A]]&gt;0,tblPointScore[[#This Row],[Mac Div 1 B]]&gt;0),"Y","N")</f>
        <v>N</v>
      </c>
      <c r="AC421" s="35" t="str">
        <f>IF(AND(tblPointScore[[#This Row],[Mac Div 2 A]]&gt;0,tblPointScore[[#This Row],[Mac Div 2 B]]&gt;0),"Y","N")</f>
        <v>N</v>
      </c>
      <c r="AD421" s="35" t="str">
        <f>IF(AND(tblPointScore[[#This Row],[Now Div 1 A]]&gt;0,tblPointScore[[#This Row],[Now Div 1 B]]&gt;0),"Y","N")</f>
        <v>N</v>
      </c>
      <c r="AE421" s="35" t="str">
        <f>IF(AND(tblPointScore[[#This Row],[Now Div 2 A]]&gt;0,tblPointScore[[#This Row],[Now Div 2 B]]&gt;0),"Y","N")</f>
        <v>N</v>
      </c>
      <c r="AF42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22" spans="1:32" hidden="1">
      <c r="A422" s="1">
        <f ca="1">CELL("row", A421)-1</f>
        <v>420</v>
      </c>
      <c r="B422" s="7" t="s">
        <v>485</v>
      </c>
      <c r="C422" s="7" t="s">
        <v>685</v>
      </c>
      <c r="D422" s="4" t="str">
        <f>CONCATENATE(tblPointScore[[#This Row],[Name]]," - ",tblPointScore[[#This Row],[Club]])</f>
        <v>Lorenc Richard - ICC</v>
      </c>
      <c r="E422" s="1">
        <f>IF(ISNA(VLOOKUP(tblPointScore[[#This Row],[Name / Club]],tblGlbn_Div1[[Name / Club]:[Points]],5,FALSE)),0,VLOOKUP(tblPointScore[[#This Row],[Name / Club]],tblGlbn_Div1[[Name / Club]:[Points]],5,FALSE))</f>
        <v>0</v>
      </c>
      <c r="F422" s="9">
        <f>IF(ISNA(VLOOKUP(tblPointScore[[#This Row],[Name / Club]],tblGlbn_Div2[[Name / Club]:[Points]],5,FALSE)),0,VLOOKUP(tblPointScore[[#This Row],[Name / Club]],tblGlbn_Div2[[Name / Club]:[Points]],5,FALSE))</f>
        <v>0</v>
      </c>
      <c r="G422" s="9">
        <f>IF(ISNA(VLOOKUP(tblPointScore[[#This Row],[Name / Club]],tblGlbn_Div1[Name / Club],1,FALSE)),IF(ISNA(VLOOKUP(tblPointScore[[#This Row],[Name / Club]],tblGlbn_Div2[Name / Club],1,FALSE)),0,3),3)</f>
        <v>0</v>
      </c>
      <c r="H422" s="1">
        <f>IF(ISNA(VLOOKUP(tblPointScore[[#This Row],[Name / Club]],tblIll_Div1[[Name / Club]:[Points]],5,FALSE)),0,VLOOKUP(tblPointScore[[#This Row],[Name / Club]],tblIll_Div1[[Name / Club]:[Points]],5,FALSE))</f>
        <v>0</v>
      </c>
      <c r="I422" s="1">
        <f>IF(ISNA(VLOOKUP(tblPointScore[[#This Row],[Name / Club]],tblIll_Div2[[Name / Club]:[Points]],5,FALSE)),0,VLOOKUP(tblPointScore[[#This Row],[Name / Club]],tblIll_Div2[[Name / Club]:[Points]],5,FALSE))</f>
        <v>0</v>
      </c>
      <c r="J422" s="1">
        <f>IF(ISNA(VLOOKUP(tblPointScore[[#This Row],[Name / Club]],tblIll_Div1[Name / Club],1,FALSE)),IF(ISNA(VLOOKUP(tblPointScore[[#This Row],[Name / Club]],tblIll_Div2[Name / Club],1,FALSE)),0,3),3)</f>
        <v>0</v>
      </c>
      <c r="K422" s="1">
        <f>IF(ISNA(VLOOKUP(tblPointScore[[#This Row],[Name / Club]],tblMac_Div1A[[Name / Club]:[Points]],5,FALSE)),0,VLOOKUP(tblPointScore[[#This Row],[Name / Club]],tblMac_Div1A[[Name / Club]:[Points]],5,FALSE))</f>
        <v>0</v>
      </c>
      <c r="L422" s="1">
        <f>IF(ISNA(VLOOKUP(tblPointScore[[#This Row],[Name / Club]],tblMac_Div1B[[Name / Club]:[Points]],5,FALSE)),0,VLOOKUP(tblPointScore[[#This Row],[Name / Club]],tblMac_Div1B[[Name / Club]:[Points]],5,FALSE))</f>
        <v>0</v>
      </c>
      <c r="M422" s="1">
        <f>IF(ISNA(VLOOKUP(tblPointScore[[#This Row],[Name / Club]],tblMac_Div2A[[Name / Club]:[Points]],5,FALSE)),0,VLOOKUP(tblPointScore[[#This Row],[Name / Club]],tblMac_Div2A[[Name / Club]:[Points]],5,FALSE))</f>
        <v>0</v>
      </c>
      <c r="N422" s="1">
        <f>IF(ISNA(VLOOKUP(tblPointScore[[#This Row],[Name / Club]],tblMac_Div2B[[Name / Club]:[Points]],5,FALSE)),0,VLOOKUP(tblPointScore[[#This Row],[Name / Club]],tblMac_Div2B[[Name / Club]:[Points]],5,FALSE))</f>
        <v>0</v>
      </c>
      <c r="O42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22" s="1">
        <f>IF(ISNA(VLOOKUP(tblPointScore[[#This Row],[Name / Club]],tblNow_Div1A[[Name / Club]:[Points]],5,FALSE)),0,VLOOKUP(tblPointScore[[#This Row],[Name / Club]],tblNow_Div1A[[Name / Club]:[Points]],5,FALSE))</f>
        <v>0</v>
      </c>
      <c r="Q422" s="1">
        <f>IF(ISNA(VLOOKUP(tblPointScore[[#This Row],[Name / Club]],tblNow_Div1B[[Name / Club]:[Points]],5,FALSE)),0,VLOOKUP(tblPointScore[[#This Row],[Name / Club]],tblNow_Div1B[[Name / Club]:[Points]],5,FALSE))</f>
        <v>0</v>
      </c>
      <c r="R422" s="1">
        <f>IF(ISNA(VLOOKUP(tblPointScore[[#This Row],[Name / Club]],tblNow_Div2A[[Name / Club]:[Points]],5,FALSE)),0,VLOOKUP(tblPointScore[[#This Row],[Name / Club]],tblNow_Div2A[[Name / Club]:[Points]],5,FALSE))</f>
        <v>0</v>
      </c>
      <c r="S422" s="1">
        <f>IF(ISNA(VLOOKUP(tblPointScore[[#This Row],[Name / Club]],tblNow_Div2B[[Name / Club]:[Points]],5,FALSE)),0,VLOOKUP(tblPointScore[[#This Row],[Name / Club]],tblNow_Div2B[[Name / Club]:[Points]],5,FALSE))</f>
        <v>0</v>
      </c>
      <c r="T42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22" s="1">
        <f>IF(ISNA(VLOOKUP(tblPointScore[[#This Row],[Name / Club]],tblSthn_Div1[[Name / Club]:[Points]],5,FALSE)),0,VLOOKUP(tblPointScore[[#This Row],[Name / Club]],tblSthn_Div1[[Name / Club]:[Points]],5,FALSE))</f>
        <v>0</v>
      </c>
      <c r="V422" s="1">
        <f>IF(ISNA(VLOOKUP(tblPointScore[[#This Row],[Name / Club]],tblSthn_Div2[[Name / Club]:[Points]],5,FALSE)),0,VLOOKUP(tblPointScore[[#This Row],[Name / Club]],tblSthn_Div2[[Name / Club]:[Points]],5,FALSE))</f>
        <v>0</v>
      </c>
      <c r="W422" s="1">
        <f>IF(ISNA(VLOOKUP(tblPointScore[[#This Row],[Name / Club]],tblSthn_Div1[Name / Club],1,FALSE)),IF(ISNA(VLOOKUP(tblPointScore[[#This Row],[Name / Club]],tblSthn_Div2[Name / Club],1,FALSE)),0,3),3)</f>
        <v>0</v>
      </c>
      <c r="X422" s="9">
        <f>SUM(tblPointScore[[#This Row],[Glbn Div 1]:[Sth H Pts]])</f>
        <v>0</v>
      </c>
      <c r="Y42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2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22" s="38" t="str">
        <f>IF(AND(tblPointScore[[#This Row],[Div 1 Pts]]&gt;0,tblPointScore[[#This Row],[Div 2 Pts]]&gt;0),"Y","N")</f>
        <v>N</v>
      </c>
      <c r="AB422" s="35" t="str">
        <f>IF(AND(tblPointScore[[#This Row],[Mac Div 1 A]]&gt;0,tblPointScore[[#This Row],[Mac Div 1 B]]&gt;0),"Y","N")</f>
        <v>N</v>
      </c>
      <c r="AC422" s="35" t="str">
        <f>IF(AND(tblPointScore[[#This Row],[Mac Div 2 A]]&gt;0,tblPointScore[[#This Row],[Mac Div 2 B]]&gt;0),"Y","N")</f>
        <v>N</v>
      </c>
      <c r="AD422" s="35" t="str">
        <f>IF(AND(tblPointScore[[#This Row],[Now Div 1 A]]&gt;0,tblPointScore[[#This Row],[Now Div 1 B]]&gt;0),"Y","N")</f>
        <v>N</v>
      </c>
      <c r="AE422" s="35" t="str">
        <f>IF(AND(tblPointScore[[#This Row],[Now Div 2 A]]&gt;0,tblPointScore[[#This Row],[Now Div 2 B]]&gt;0),"Y","N")</f>
        <v>N</v>
      </c>
      <c r="AF42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23" spans="1:32" hidden="1">
      <c r="A423" s="1">
        <f ca="1">CELL("row", A422)-1</f>
        <v>421</v>
      </c>
      <c r="B423" s="7" t="s">
        <v>237</v>
      </c>
      <c r="C423" s="7" t="s">
        <v>685</v>
      </c>
      <c r="D423" s="4" t="str">
        <f>CONCATENATE(tblPointScore[[#This Row],[Name]]," - ",tblPointScore[[#This Row],[Club]])</f>
        <v>Losco Tim - ICC</v>
      </c>
      <c r="E423" s="1">
        <f>IF(ISNA(VLOOKUP(tblPointScore[[#This Row],[Name / Club]],tblGlbn_Div1[[Name / Club]:[Points]],5,FALSE)),0,VLOOKUP(tblPointScore[[#This Row],[Name / Club]],tblGlbn_Div1[[Name / Club]:[Points]],5,FALSE))</f>
        <v>0</v>
      </c>
      <c r="F423" s="1">
        <f>IF(ISNA(VLOOKUP(tblPointScore[[#This Row],[Name / Club]],tblGlbn_Div2[[Name / Club]:[Points]],5,FALSE)),0,VLOOKUP(tblPointScore[[#This Row],[Name / Club]],tblGlbn_Div2[[Name / Club]:[Points]],5,FALSE))</f>
        <v>0</v>
      </c>
      <c r="G423" s="1">
        <f>IF(ISNA(VLOOKUP(tblPointScore[[#This Row],[Name / Club]],tblGlbn_Div1[Name / Club],1,FALSE)),IF(ISNA(VLOOKUP(tblPointScore[[#This Row],[Name / Club]],tblGlbn_Div2[Name / Club],1,FALSE)),0,3),3)</f>
        <v>0</v>
      </c>
      <c r="H423" s="1">
        <f>IF(ISNA(VLOOKUP(tblPointScore[[#This Row],[Name / Club]],tblIll_Div1[[Name / Club]:[Points]],5,FALSE)),0,VLOOKUP(tblPointScore[[#This Row],[Name / Club]],tblIll_Div1[[Name / Club]:[Points]],5,FALSE))</f>
        <v>0</v>
      </c>
      <c r="I423" s="1">
        <f>IF(ISNA(VLOOKUP(tblPointScore[[#This Row],[Name / Club]],tblIll_Div2[[Name / Club]:[Points]],5,FALSE)),0,VLOOKUP(tblPointScore[[#This Row],[Name / Club]],tblIll_Div2[[Name / Club]:[Points]],5,FALSE))</f>
        <v>0</v>
      </c>
      <c r="J423" s="1">
        <f>IF(ISNA(VLOOKUP(tblPointScore[[#This Row],[Name / Club]],tblIll_Div1[Name / Club],1,FALSE)),IF(ISNA(VLOOKUP(tblPointScore[[#This Row],[Name / Club]],tblIll_Div2[Name / Club],1,FALSE)),0,3),3)</f>
        <v>0</v>
      </c>
      <c r="K423" s="1">
        <f>IF(ISNA(VLOOKUP(tblPointScore[[#This Row],[Name / Club]],tblMac_Div1A[[Name / Club]:[Points]],5,FALSE)),0,VLOOKUP(tblPointScore[[#This Row],[Name / Club]],tblMac_Div1A[[Name / Club]:[Points]],5,FALSE))</f>
        <v>0</v>
      </c>
      <c r="L423" s="1">
        <f>IF(ISNA(VLOOKUP(tblPointScore[[#This Row],[Name / Club]],tblMac_Div1B[[Name / Club]:[Points]],5,FALSE)),0,VLOOKUP(tblPointScore[[#This Row],[Name / Club]],tblMac_Div1B[[Name / Club]:[Points]],5,FALSE))</f>
        <v>0</v>
      </c>
      <c r="M423" s="1">
        <f>IF(ISNA(VLOOKUP(tblPointScore[[#This Row],[Name / Club]],tblMac_Div2A[[Name / Club]:[Points]],5,FALSE)),0,VLOOKUP(tblPointScore[[#This Row],[Name / Club]],tblMac_Div2A[[Name / Club]:[Points]],5,FALSE))</f>
        <v>0</v>
      </c>
      <c r="N423" s="1">
        <f>IF(ISNA(VLOOKUP(tblPointScore[[#This Row],[Name / Club]],tblMac_Div2B[[Name / Club]:[Points]],5,FALSE)),0,VLOOKUP(tblPointScore[[#This Row],[Name / Club]],tblMac_Div2B[[Name / Club]:[Points]],5,FALSE))</f>
        <v>0</v>
      </c>
      <c r="O42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23" s="1">
        <f>IF(ISNA(VLOOKUP(tblPointScore[[#This Row],[Name / Club]],tblNow_Div1A[[Name / Club]:[Points]],5,FALSE)),0,VLOOKUP(tblPointScore[[#This Row],[Name / Club]],tblNow_Div1A[[Name / Club]:[Points]],5,FALSE))</f>
        <v>0</v>
      </c>
      <c r="Q423" s="1">
        <f>IF(ISNA(VLOOKUP(tblPointScore[[#This Row],[Name / Club]],tblNow_Div1B[[Name / Club]:[Points]],5,FALSE)),0,VLOOKUP(tblPointScore[[#This Row],[Name / Club]],tblNow_Div1B[[Name / Club]:[Points]],5,FALSE))</f>
        <v>0</v>
      </c>
      <c r="R423" s="1">
        <f>IF(ISNA(VLOOKUP(tblPointScore[[#This Row],[Name / Club]],tblNow_Div2A[[Name / Club]:[Points]],5,FALSE)),0,VLOOKUP(tblPointScore[[#This Row],[Name / Club]],tblNow_Div2A[[Name / Club]:[Points]],5,FALSE))</f>
        <v>0</v>
      </c>
      <c r="S423" s="1">
        <f>IF(ISNA(VLOOKUP(tblPointScore[[#This Row],[Name / Club]],tblNow_Div2B[[Name / Club]:[Points]],5,FALSE)),0,VLOOKUP(tblPointScore[[#This Row],[Name / Club]],tblNow_Div2B[[Name / Club]:[Points]],5,FALSE))</f>
        <v>0</v>
      </c>
      <c r="T42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23" s="1">
        <f>IF(ISNA(VLOOKUP(tblPointScore[[#This Row],[Name / Club]],tblSthn_Div1[[Name / Club]:[Points]],5,FALSE)),0,VLOOKUP(tblPointScore[[#This Row],[Name / Club]],tblSthn_Div1[[Name / Club]:[Points]],5,FALSE))</f>
        <v>0</v>
      </c>
      <c r="V423" s="1">
        <f>IF(ISNA(VLOOKUP(tblPointScore[[#This Row],[Name / Club]],tblSthn_Div2[[Name / Club]:[Points]],5,FALSE)),0,VLOOKUP(tblPointScore[[#This Row],[Name / Club]],tblSthn_Div2[[Name / Club]:[Points]],5,FALSE))</f>
        <v>0</v>
      </c>
      <c r="W423" s="1">
        <f>IF(ISNA(VLOOKUP(tblPointScore[[#This Row],[Name / Club]],tblSthn_Div1[Name / Club],1,FALSE)),IF(ISNA(VLOOKUP(tblPointScore[[#This Row],[Name / Club]],tblSthn_Div2[Name / Club],1,FALSE)),0,3),3)</f>
        <v>0</v>
      </c>
      <c r="X423" s="1">
        <f>SUM(tblPointScore[[#This Row],[Glbn Div 1]:[Sth H Pts]])</f>
        <v>0</v>
      </c>
      <c r="Y42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2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23" s="38" t="str">
        <f>IF(AND(tblPointScore[[#This Row],[Div 1 Pts]]&gt;0,tblPointScore[[#This Row],[Div 2 Pts]]&gt;0),"Y","N")</f>
        <v>N</v>
      </c>
      <c r="AB423" s="35" t="str">
        <f>IF(AND(tblPointScore[[#This Row],[Mac Div 1 A]]&gt;0,tblPointScore[[#This Row],[Mac Div 1 B]]&gt;0),"Y","N")</f>
        <v>N</v>
      </c>
      <c r="AC423" s="35" t="str">
        <f>IF(AND(tblPointScore[[#This Row],[Mac Div 2 A]]&gt;0,tblPointScore[[#This Row],[Mac Div 2 B]]&gt;0),"Y","N")</f>
        <v>N</v>
      </c>
      <c r="AD423" s="35" t="str">
        <f>IF(AND(tblPointScore[[#This Row],[Now Div 1 A]]&gt;0,tblPointScore[[#This Row],[Now Div 1 B]]&gt;0),"Y","N")</f>
        <v>N</v>
      </c>
      <c r="AE423" s="35" t="str">
        <f>IF(AND(tblPointScore[[#This Row],[Now Div 2 A]]&gt;0,tblPointScore[[#This Row],[Now Div 2 B]]&gt;0),"Y","N")</f>
        <v>N</v>
      </c>
      <c r="AF42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24" spans="1:32" hidden="1">
      <c r="A424" s="1">
        <f ca="1">CELL("row", A423)-1</f>
        <v>422</v>
      </c>
      <c r="B424" s="7" t="s">
        <v>486</v>
      </c>
      <c r="C424" s="7" t="s">
        <v>684</v>
      </c>
      <c r="D424" s="4" t="str">
        <f>CONCATENATE(tblPointScore[[#This Row],[Name]]," - ",tblPointScore[[#This Row],[Club]])</f>
        <v>Lowe Andrew - NVC</v>
      </c>
      <c r="E424" s="1">
        <f>IF(ISNA(VLOOKUP(tblPointScore[[#This Row],[Name / Club]],tblGlbn_Div1[[Name / Club]:[Points]],5,FALSE)),0,VLOOKUP(tblPointScore[[#This Row],[Name / Club]],tblGlbn_Div1[[Name / Club]:[Points]],5,FALSE))</f>
        <v>0</v>
      </c>
      <c r="F424" s="9">
        <f>IF(ISNA(VLOOKUP(tblPointScore[[#This Row],[Name / Club]],tblGlbn_Div2[[Name / Club]:[Points]],5,FALSE)),0,VLOOKUP(tblPointScore[[#This Row],[Name / Club]],tblGlbn_Div2[[Name / Club]:[Points]],5,FALSE))</f>
        <v>0</v>
      </c>
      <c r="G424" s="9">
        <f>IF(ISNA(VLOOKUP(tblPointScore[[#This Row],[Name / Club]],tblGlbn_Div1[Name / Club],1,FALSE)),IF(ISNA(VLOOKUP(tblPointScore[[#This Row],[Name / Club]],tblGlbn_Div2[Name / Club],1,FALSE)),0,3),3)</f>
        <v>0</v>
      </c>
      <c r="H424" s="1">
        <f>IF(ISNA(VLOOKUP(tblPointScore[[#This Row],[Name / Club]],tblIll_Div1[[Name / Club]:[Points]],5,FALSE)),0,VLOOKUP(tblPointScore[[#This Row],[Name / Club]],tblIll_Div1[[Name / Club]:[Points]],5,FALSE))</f>
        <v>0</v>
      </c>
      <c r="I424" s="1">
        <f>IF(ISNA(VLOOKUP(tblPointScore[[#This Row],[Name / Club]],tblIll_Div2[[Name / Club]:[Points]],5,FALSE)),0,VLOOKUP(tblPointScore[[#This Row],[Name / Club]],tblIll_Div2[[Name / Club]:[Points]],5,FALSE))</f>
        <v>0</v>
      </c>
      <c r="J424" s="1">
        <f>IF(ISNA(VLOOKUP(tblPointScore[[#This Row],[Name / Club]],tblIll_Div1[Name / Club],1,FALSE)),IF(ISNA(VLOOKUP(tblPointScore[[#This Row],[Name / Club]],tblIll_Div2[Name / Club],1,FALSE)),0,3),3)</f>
        <v>0</v>
      </c>
      <c r="K424" s="1">
        <f>IF(ISNA(VLOOKUP(tblPointScore[[#This Row],[Name / Club]],tblMac_Div1A[[Name / Club]:[Points]],5,FALSE)),0,VLOOKUP(tblPointScore[[#This Row],[Name / Club]],tblMac_Div1A[[Name / Club]:[Points]],5,FALSE))</f>
        <v>0</v>
      </c>
      <c r="L424" s="1">
        <f>IF(ISNA(VLOOKUP(tblPointScore[[#This Row],[Name / Club]],tblMac_Div1B[[Name / Club]:[Points]],5,FALSE)),0,VLOOKUP(tblPointScore[[#This Row],[Name / Club]],tblMac_Div1B[[Name / Club]:[Points]],5,FALSE))</f>
        <v>0</v>
      </c>
      <c r="M424" s="1">
        <f>IF(ISNA(VLOOKUP(tblPointScore[[#This Row],[Name / Club]],tblMac_Div2A[[Name / Club]:[Points]],5,FALSE)),0,VLOOKUP(tblPointScore[[#This Row],[Name / Club]],tblMac_Div2A[[Name / Club]:[Points]],5,FALSE))</f>
        <v>0</v>
      </c>
      <c r="N424" s="1">
        <f>IF(ISNA(VLOOKUP(tblPointScore[[#This Row],[Name / Club]],tblMac_Div2B[[Name / Club]:[Points]],5,FALSE)),0,VLOOKUP(tblPointScore[[#This Row],[Name / Club]],tblMac_Div2B[[Name / Club]:[Points]],5,FALSE))</f>
        <v>0</v>
      </c>
      <c r="O42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24" s="1">
        <f>IF(ISNA(VLOOKUP(tblPointScore[[#This Row],[Name / Club]],tblNow_Div1A[[Name / Club]:[Points]],5,FALSE)),0,VLOOKUP(tblPointScore[[#This Row],[Name / Club]],tblNow_Div1A[[Name / Club]:[Points]],5,FALSE))</f>
        <v>0</v>
      </c>
      <c r="Q424" s="1">
        <f>IF(ISNA(VLOOKUP(tblPointScore[[#This Row],[Name / Club]],tblNow_Div1B[[Name / Club]:[Points]],5,FALSE)),0,VLOOKUP(tblPointScore[[#This Row],[Name / Club]],tblNow_Div1B[[Name / Club]:[Points]],5,FALSE))</f>
        <v>0</v>
      </c>
      <c r="R424" s="1">
        <f>IF(ISNA(VLOOKUP(tblPointScore[[#This Row],[Name / Club]],tblNow_Div2A[[Name / Club]:[Points]],5,FALSE)),0,VLOOKUP(tblPointScore[[#This Row],[Name / Club]],tblNow_Div2A[[Name / Club]:[Points]],5,FALSE))</f>
        <v>0</v>
      </c>
      <c r="S424" s="1">
        <f>IF(ISNA(VLOOKUP(tblPointScore[[#This Row],[Name / Club]],tblNow_Div2B[[Name / Club]:[Points]],5,FALSE)),0,VLOOKUP(tblPointScore[[#This Row],[Name / Club]],tblNow_Div2B[[Name / Club]:[Points]],5,FALSE))</f>
        <v>0</v>
      </c>
      <c r="T42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24" s="1">
        <f>IF(ISNA(VLOOKUP(tblPointScore[[#This Row],[Name / Club]],tblSthn_Div1[[Name / Club]:[Points]],5,FALSE)),0,VLOOKUP(tblPointScore[[#This Row],[Name / Club]],tblSthn_Div1[[Name / Club]:[Points]],5,FALSE))</f>
        <v>0</v>
      </c>
      <c r="V424" s="1">
        <f>IF(ISNA(VLOOKUP(tblPointScore[[#This Row],[Name / Club]],tblSthn_Div2[[Name / Club]:[Points]],5,FALSE)),0,VLOOKUP(tblPointScore[[#This Row],[Name / Club]],tblSthn_Div2[[Name / Club]:[Points]],5,FALSE))</f>
        <v>0</v>
      </c>
      <c r="W424" s="1">
        <f>IF(ISNA(VLOOKUP(tblPointScore[[#This Row],[Name / Club]],tblSthn_Div1[Name / Club],1,FALSE)),IF(ISNA(VLOOKUP(tblPointScore[[#This Row],[Name / Club]],tblSthn_Div2[Name / Club],1,FALSE)),0,3),3)</f>
        <v>0</v>
      </c>
      <c r="X424" s="9">
        <f>SUM(tblPointScore[[#This Row],[Glbn Div 1]:[Sth H Pts]])</f>
        <v>0</v>
      </c>
      <c r="Y42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2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24" s="38" t="str">
        <f>IF(AND(tblPointScore[[#This Row],[Div 1 Pts]]&gt;0,tblPointScore[[#This Row],[Div 2 Pts]]&gt;0),"Y","N")</f>
        <v>N</v>
      </c>
      <c r="AB424" s="35" t="str">
        <f>IF(AND(tblPointScore[[#This Row],[Mac Div 1 A]]&gt;0,tblPointScore[[#This Row],[Mac Div 1 B]]&gt;0),"Y","N")</f>
        <v>N</v>
      </c>
      <c r="AC424" s="35" t="str">
        <f>IF(AND(tblPointScore[[#This Row],[Mac Div 2 A]]&gt;0,tblPointScore[[#This Row],[Mac Div 2 B]]&gt;0),"Y","N")</f>
        <v>N</v>
      </c>
      <c r="AD424" s="35" t="str">
        <f>IF(AND(tblPointScore[[#This Row],[Now Div 1 A]]&gt;0,tblPointScore[[#This Row],[Now Div 1 B]]&gt;0),"Y","N")</f>
        <v>N</v>
      </c>
      <c r="AE424" s="35" t="str">
        <f>IF(AND(tblPointScore[[#This Row],[Now Div 2 A]]&gt;0,tblPointScore[[#This Row],[Now Div 2 B]]&gt;0),"Y","N")</f>
        <v>N</v>
      </c>
      <c r="AF42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25" spans="1:32" hidden="1">
      <c r="A425" s="1">
        <f ca="1">CELL("row", A424)-1</f>
        <v>423</v>
      </c>
      <c r="B425" s="7" t="s">
        <v>487</v>
      </c>
      <c r="C425" s="7" t="s">
        <v>684</v>
      </c>
      <c r="D425" s="4" t="str">
        <f>CONCATENATE(tblPointScore[[#This Row],[Name]]," - ",tblPointScore[[#This Row],[Club]])</f>
        <v>Mackie Paul - NVC</v>
      </c>
      <c r="E425" s="1">
        <f>IF(ISNA(VLOOKUP(tblPointScore[[#This Row],[Name / Club]],tblGlbn_Div1[[Name / Club]:[Points]],5,FALSE)),0,VLOOKUP(tblPointScore[[#This Row],[Name / Club]],tblGlbn_Div1[[Name / Club]:[Points]],5,FALSE))</f>
        <v>0</v>
      </c>
      <c r="F425" s="9">
        <f>IF(ISNA(VLOOKUP(tblPointScore[[#This Row],[Name / Club]],tblGlbn_Div2[[Name / Club]:[Points]],5,FALSE)),0,VLOOKUP(tblPointScore[[#This Row],[Name / Club]],tblGlbn_Div2[[Name / Club]:[Points]],5,FALSE))</f>
        <v>0</v>
      </c>
      <c r="G425" s="9">
        <f>IF(ISNA(VLOOKUP(tblPointScore[[#This Row],[Name / Club]],tblGlbn_Div1[Name / Club],1,FALSE)),IF(ISNA(VLOOKUP(tblPointScore[[#This Row],[Name / Club]],tblGlbn_Div2[Name / Club],1,FALSE)),0,3),3)</f>
        <v>0</v>
      </c>
      <c r="H425" s="1">
        <f>IF(ISNA(VLOOKUP(tblPointScore[[#This Row],[Name / Club]],tblIll_Div1[[Name / Club]:[Points]],5,FALSE)),0,VLOOKUP(tblPointScore[[#This Row],[Name / Club]],tblIll_Div1[[Name / Club]:[Points]],5,FALSE))</f>
        <v>0</v>
      </c>
      <c r="I425" s="1">
        <f>IF(ISNA(VLOOKUP(tblPointScore[[#This Row],[Name / Club]],tblIll_Div2[[Name / Club]:[Points]],5,FALSE)),0,VLOOKUP(tblPointScore[[#This Row],[Name / Club]],tblIll_Div2[[Name / Club]:[Points]],5,FALSE))</f>
        <v>0</v>
      </c>
      <c r="J425" s="1">
        <f>IF(ISNA(VLOOKUP(tblPointScore[[#This Row],[Name / Club]],tblIll_Div1[Name / Club],1,FALSE)),IF(ISNA(VLOOKUP(tblPointScore[[#This Row],[Name / Club]],tblIll_Div2[Name / Club],1,FALSE)),0,3),3)</f>
        <v>0</v>
      </c>
      <c r="K425" s="1">
        <f>IF(ISNA(VLOOKUP(tblPointScore[[#This Row],[Name / Club]],tblMac_Div1A[[Name / Club]:[Points]],5,FALSE)),0,VLOOKUP(tblPointScore[[#This Row],[Name / Club]],tblMac_Div1A[[Name / Club]:[Points]],5,FALSE))</f>
        <v>0</v>
      </c>
      <c r="L425" s="1">
        <f>IF(ISNA(VLOOKUP(tblPointScore[[#This Row],[Name / Club]],tblMac_Div1B[[Name / Club]:[Points]],5,FALSE)),0,VLOOKUP(tblPointScore[[#This Row],[Name / Club]],tblMac_Div1B[[Name / Club]:[Points]],5,FALSE))</f>
        <v>0</v>
      </c>
      <c r="M425" s="1">
        <f>IF(ISNA(VLOOKUP(tblPointScore[[#This Row],[Name / Club]],tblMac_Div2A[[Name / Club]:[Points]],5,FALSE)),0,VLOOKUP(tblPointScore[[#This Row],[Name / Club]],tblMac_Div2A[[Name / Club]:[Points]],5,FALSE))</f>
        <v>0</v>
      </c>
      <c r="N425" s="1">
        <f>IF(ISNA(VLOOKUP(tblPointScore[[#This Row],[Name / Club]],tblMac_Div2B[[Name / Club]:[Points]],5,FALSE)),0,VLOOKUP(tblPointScore[[#This Row],[Name / Club]],tblMac_Div2B[[Name / Club]:[Points]],5,FALSE))</f>
        <v>0</v>
      </c>
      <c r="O42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25" s="1">
        <f>IF(ISNA(VLOOKUP(tblPointScore[[#This Row],[Name / Club]],tblNow_Div1A[[Name / Club]:[Points]],5,FALSE)),0,VLOOKUP(tblPointScore[[#This Row],[Name / Club]],tblNow_Div1A[[Name / Club]:[Points]],5,FALSE))</f>
        <v>0</v>
      </c>
      <c r="Q425" s="1">
        <f>IF(ISNA(VLOOKUP(tblPointScore[[#This Row],[Name / Club]],tblNow_Div1B[[Name / Club]:[Points]],5,FALSE)),0,VLOOKUP(tblPointScore[[#This Row],[Name / Club]],tblNow_Div1B[[Name / Club]:[Points]],5,FALSE))</f>
        <v>0</v>
      </c>
      <c r="R425" s="1">
        <f>IF(ISNA(VLOOKUP(tblPointScore[[#This Row],[Name / Club]],tblNow_Div2A[[Name / Club]:[Points]],5,FALSE)),0,VLOOKUP(tblPointScore[[#This Row],[Name / Club]],tblNow_Div2A[[Name / Club]:[Points]],5,FALSE))</f>
        <v>0</v>
      </c>
      <c r="S425" s="1">
        <f>IF(ISNA(VLOOKUP(tblPointScore[[#This Row],[Name / Club]],tblNow_Div2B[[Name / Club]:[Points]],5,FALSE)),0,VLOOKUP(tblPointScore[[#This Row],[Name / Club]],tblNow_Div2B[[Name / Club]:[Points]],5,FALSE))</f>
        <v>0</v>
      </c>
      <c r="T42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25" s="1">
        <f>IF(ISNA(VLOOKUP(tblPointScore[[#This Row],[Name / Club]],tblSthn_Div1[[Name / Club]:[Points]],5,FALSE)),0,VLOOKUP(tblPointScore[[#This Row],[Name / Club]],tblSthn_Div1[[Name / Club]:[Points]],5,FALSE))</f>
        <v>0</v>
      </c>
      <c r="V425" s="1">
        <f>IF(ISNA(VLOOKUP(tblPointScore[[#This Row],[Name / Club]],tblSthn_Div2[[Name / Club]:[Points]],5,FALSE)),0,VLOOKUP(tblPointScore[[#This Row],[Name / Club]],tblSthn_Div2[[Name / Club]:[Points]],5,FALSE))</f>
        <v>0</v>
      </c>
      <c r="W425" s="1">
        <f>IF(ISNA(VLOOKUP(tblPointScore[[#This Row],[Name / Club]],tblSthn_Div1[Name / Club],1,FALSE)),IF(ISNA(VLOOKUP(tblPointScore[[#This Row],[Name / Club]],tblSthn_Div2[Name / Club],1,FALSE)),0,3),3)</f>
        <v>0</v>
      </c>
      <c r="X425" s="9">
        <f>SUM(tblPointScore[[#This Row],[Glbn Div 1]:[Sth H Pts]])</f>
        <v>0</v>
      </c>
      <c r="Y42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2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25" s="38" t="str">
        <f>IF(AND(tblPointScore[[#This Row],[Div 1 Pts]]&gt;0,tblPointScore[[#This Row],[Div 2 Pts]]&gt;0),"Y","N")</f>
        <v>N</v>
      </c>
      <c r="AB425" s="35" t="str">
        <f>IF(AND(tblPointScore[[#This Row],[Mac Div 1 A]]&gt;0,tblPointScore[[#This Row],[Mac Div 1 B]]&gt;0),"Y","N")</f>
        <v>N</v>
      </c>
      <c r="AC425" s="35" t="str">
        <f>IF(AND(tblPointScore[[#This Row],[Mac Div 2 A]]&gt;0,tblPointScore[[#This Row],[Mac Div 2 B]]&gt;0),"Y","N")</f>
        <v>N</v>
      </c>
      <c r="AD425" s="35" t="str">
        <f>IF(AND(tblPointScore[[#This Row],[Now Div 1 A]]&gt;0,tblPointScore[[#This Row],[Now Div 1 B]]&gt;0),"Y","N")</f>
        <v>N</v>
      </c>
      <c r="AE425" s="35" t="str">
        <f>IF(AND(tblPointScore[[#This Row],[Now Div 2 A]]&gt;0,tblPointScore[[#This Row],[Now Div 2 B]]&gt;0),"Y","N")</f>
        <v>N</v>
      </c>
      <c r="AF42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26" spans="1:32" hidden="1">
      <c r="A426" s="1">
        <f ca="1">CELL("row", A425)-1</f>
        <v>424</v>
      </c>
      <c r="B426" s="7" t="s">
        <v>488</v>
      </c>
      <c r="C426" s="7" t="s">
        <v>681</v>
      </c>
      <c r="D426" s="4" t="str">
        <f>CONCATENATE(tblPointScore[[#This Row],[Name]]," - ",tblPointScore[[#This Row],[Club]])</f>
        <v>Magee Jake - GCC</v>
      </c>
      <c r="E426" s="1">
        <f>IF(ISNA(VLOOKUP(tblPointScore[[#This Row],[Name / Club]],tblGlbn_Div1[[Name / Club]:[Points]],5,FALSE)),0,VLOOKUP(tblPointScore[[#This Row],[Name / Club]],tblGlbn_Div1[[Name / Club]:[Points]],5,FALSE))</f>
        <v>0</v>
      </c>
      <c r="F426" s="9">
        <f>IF(ISNA(VLOOKUP(tblPointScore[[#This Row],[Name / Club]],tblGlbn_Div2[[Name / Club]:[Points]],5,FALSE)),0,VLOOKUP(tblPointScore[[#This Row],[Name / Club]],tblGlbn_Div2[[Name / Club]:[Points]],5,FALSE))</f>
        <v>0</v>
      </c>
      <c r="G426" s="9">
        <f>IF(ISNA(VLOOKUP(tblPointScore[[#This Row],[Name / Club]],tblGlbn_Div1[Name / Club],1,FALSE)),IF(ISNA(VLOOKUP(tblPointScore[[#This Row],[Name / Club]],tblGlbn_Div2[Name / Club],1,FALSE)),0,3),3)</f>
        <v>0</v>
      </c>
      <c r="H426" s="1">
        <f>IF(ISNA(VLOOKUP(tblPointScore[[#This Row],[Name / Club]],tblIll_Div1[[Name / Club]:[Points]],5,FALSE)),0,VLOOKUP(tblPointScore[[#This Row],[Name / Club]],tblIll_Div1[[Name / Club]:[Points]],5,FALSE))</f>
        <v>0</v>
      </c>
      <c r="I426" s="1">
        <f>IF(ISNA(VLOOKUP(tblPointScore[[#This Row],[Name / Club]],tblIll_Div2[[Name / Club]:[Points]],5,FALSE)),0,VLOOKUP(tblPointScore[[#This Row],[Name / Club]],tblIll_Div2[[Name / Club]:[Points]],5,FALSE))</f>
        <v>0</v>
      </c>
      <c r="J426" s="1">
        <f>IF(ISNA(VLOOKUP(tblPointScore[[#This Row],[Name / Club]],tblIll_Div1[Name / Club],1,FALSE)),IF(ISNA(VLOOKUP(tblPointScore[[#This Row],[Name / Club]],tblIll_Div2[Name / Club],1,FALSE)),0,3),3)</f>
        <v>0</v>
      </c>
      <c r="K426" s="1">
        <f>IF(ISNA(VLOOKUP(tblPointScore[[#This Row],[Name / Club]],tblMac_Div1A[[Name / Club]:[Points]],5,FALSE)),0,VLOOKUP(tblPointScore[[#This Row],[Name / Club]],tblMac_Div1A[[Name / Club]:[Points]],5,FALSE))</f>
        <v>0</v>
      </c>
      <c r="L426" s="1">
        <f>IF(ISNA(VLOOKUP(tblPointScore[[#This Row],[Name / Club]],tblMac_Div1B[[Name / Club]:[Points]],5,FALSE)),0,VLOOKUP(tblPointScore[[#This Row],[Name / Club]],tblMac_Div1B[[Name / Club]:[Points]],5,FALSE))</f>
        <v>0</v>
      </c>
      <c r="M426" s="1">
        <f>IF(ISNA(VLOOKUP(tblPointScore[[#This Row],[Name / Club]],tblMac_Div2A[[Name / Club]:[Points]],5,FALSE)),0,VLOOKUP(tblPointScore[[#This Row],[Name / Club]],tblMac_Div2A[[Name / Club]:[Points]],5,FALSE))</f>
        <v>0</v>
      </c>
      <c r="N426" s="1">
        <f>IF(ISNA(VLOOKUP(tblPointScore[[#This Row],[Name / Club]],tblMac_Div2B[[Name / Club]:[Points]],5,FALSE)),0,VLOOKUP(tblPointScore[[#This Row],[Name / Club]],tblMac_Div2B[[Name / Club]:[Points]],5,FALSE))</f>
        <v>0</v>
      </c>
      <c r="O42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26" s="1">
        <f>IF(ISNA(VLOOKUP(tblPointScore[[#This Row],[Name / Club]],tblNow_Div1A[[Name / Club]:[Points]],5,FALSE)),0,VLOOKUP(tblPointScore[[#This Row],[Name / Club]],tblNow_Div1A[[Name / Club]:[Points]],5,FALSE))</f>
        <v>0</v>
      </c>
      <c r="Q426" s="1">
        <f>IF(ISNA(VLOOKUP(tblPointScore[[#This Row],[Name / Club]],tblNow_Div1B[[Name / Club]:[Points]],5,FALSE)),0,VLOOKUP(tblPointScore[[#This Row],[Name / Club]],tblNow_Div1B[[Name / Club]:[Points]],5,FALSE))</f>
        <v>0</v>
      </c>
      <c r="R426" s="1">
        <f>IF(ISNA(VLOOKUP(tblPointScore[[#This Row],[Name / Club]],tblNow_Div2A[[Name / Club]:[Points]],5,FALSE)),0,VLOOKUP(tblPointScore[[#This Row],[Name / Club]],tblNow_Div2A[[Name / Club]:[Points]],5,FALSE))</f>
        <v>0</v>
      </c>
      <c r="S426" s="1">
        <f>IF(ISNA(VLOOKUP(tblPointScore[[#This Row],[Name / Club]],tblNow_Div2B[[Name / Club]:[Points]],5,FALSE)),0,VLOOKUP(tblPointScore[[#This Row],[Name / Club]],tblNow_Div2B[[Name / Club]:[Points]],5,FALSE))</f>
        <v>0</v>
      </c>
      <c r="T42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26" s="1">
        <f>IF(ISNA(VLOOKUP(tblPointScore[[#This Row],[Name / Club]],tblSthn_Div1[[Name / Club]:[Points]],5,FALSE)),0,VLOOKUP(tblPointScore[[#This Row],[Name / Club]],tblSthn_Div1[[Name / Club]:[Points]],5,FALSE))</f>
        <v>0</v>
      </c>
      <c r="V426" s="1">
        <f>IF(ISNA(VLOOKUP(tblPointScore[[#This Row],[Name / Club]],tblSthn_Div2[[Name / Club]:[Points]],5,FALSE)),0,VLOOKUP(tblPointScore[[#This Row],[Name / Club]],tblSthn_Div2[[Name / Club]:[Points]],5,FALSE))</f>
        <v>0</v>
      </c>
      <c r="W426" s="1">
        <f>IF(ISNA(VLOOKUP(tblPointScore[[#This Row],[Name / Club]],tblSthn_Div1[Name / Club],1,FALSE)),IF(ISNA(VLOOKUP(tblPointScore[[#This Row],[Name / Club]],tblSthn_Div2[Name / Club],1,FALSE)),0,3),3)</f>
        <v>0</v>
      </c>
      <c r="X426" s="9">
        <f>SUM(tblPointScore[[#This Row],[Glbn Div 1]:[Sth H Pts]])</f>
        <v>0</v>
      </c>
      <c r="Y42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2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26" s="38" t="str">
        <f>IF(AND(tblPointScore[[#This Row],[Div 1 Pts]]&gt;0,tblPointScore[[#This Row],[Div 2 Pts]]&gt;0),"Y","N")</f>
        <v>N</v>
      </c>
      <c r="AB426" s="35" t="str">
        <f>IF(AND(tblPointScore[[#This Row],[Mac Div 1 A]]&gt;0,tblPointScore[[#This Row],[Mac Div 1 B]]&gt;0),"Y","N")</f>
        <v>N</v>
      </c>
      <c r="AC426" s="35" t="str">
        <f>IF(AND(tblPointScore[[#This Row],[Mac Div 2 A]]&gt;0,tblPointScore[[#This Row],[Mac Div 2 B]]&gt;0),"Y","N")</f>
        <v>N</v>
      </c>
      <c r="AD426" s="35" t="str">
        <f>IF(AND(tblPointScore[[#This Row],[Now Div 1 A]]&gt;0,tblPointScore[[#This Row],[Now Div 1 B]]&gt;0),"Y","N")</f>
        <v>N</v>
      </c>
      <c r="AE426" s="35" t="str">
        <f>IF(AND(tblPointScore[[#This Row],[Now Div 2 A]]&gt;0,tblPointScore[[#This Row],[Now Div 2 B]]&gt;0),"Y","N")</f>
        <v>N</v>
      </c>
      <c r="AF42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27" spans="1:32" hidden="1">
      <c r="A427" s="1">
        <f ca="1">CELL("row", A426)-1</f>
        <v>425</v>
      </c>
      <c r="B427" s="7" t="s">
        <v>15</v>
      </c>
      <c r="C427" s="7" t="s">
        <v>682</v>
      </c>
      <c r="D427" s="4" t="str">
        <f>CONCATENATE(tblPointScore[[#This Row],[Name]]," - ",tblPointScore[[#This Row],[Club]])</f>
        <v>Malloy Andrew - CCC</v>
      </c>
      <c r="E427" s="1">
        <f>IF(ISNA(VLOOKUP(tblPointScore[[#This Row],[Name / Club]],tblGlbn_Div1[[Name / Club]:[Points]],5,FALSE)),0,VLOOKUP(tblPointScore[[#This Row],[Name / Club]],tblGlbn_Div1[[Name / Club]:[Points]],5,FALSE))</f>
        <v>0</v>
      </c>
      <c r="F427" s="1">
        <f>IF(ISNA(VLOOKUP(tblPointScore[[#This Row],[Name / Club]],tblGlbn_Div2[[Name / Club]:[Points]],5,FALSE)),0,VLOOKUP(tblPointScore[[#This Row],[Name / Club]],tblGlbn_Div2[[Name / Club]:[Points]],5,FALSE))</f>
        <v>0</v>
      </c>
      <c r="G427" s="1">
        <f>IF(ISNA(VLOOKUP(tblPointScore[[#This Row],[Name / Club]],tblGlbn_Div1[Name / Club],1,FALSE)),IF(ISNA(VLOOKUP(tblPointScore[[#This Row],[Name / Club]],tblGlbn_Div2[Name / Club],1,FALSE)),0,3),3)</f>
        <v>0</v>
      </c>
      <c r="H427" s="1">
        <f>IF(ISNA(VLOOKUP(tblPointScore[[#This Row],[Name / Club]],tblIll_Div1[[Name / Club]:[Points]],5,FALSE)),0,VLOOKUP(tblPointScore[[#This Row],[Name / Club]],tblIll_Div1[[Name / Club]:[Points]],5,FALSE))</f>
        <v>0</v>
      </c>
      <c r="I427" s="1">
        <f>IF(ISNA(VLOOKUP(tblPointScore[[#This Row],[Name / Club]],tblIll_Div2[[Name / Club]:[Points]],5,FALSE)),0,VLOOKUP(tblPointScore[[#This Row],[Name / Club]],tblIll_Div2[[Name / Club]:[Points]],5,FALSE))</f>
        <v>0</v>
      </c>
      <c r="J427" s="1">
        <f>IF(ISNA(VLOOKUP(tblPointScore[[#This Row],[Name / Club]],tblIll_Div1[Name / Club],1,FALSE)),IF(ISNA(VLOOKUP(tblPointScore[[#This Row],[Name / Club]],tblIll_Div2[Name / Club],1,FALSE)),0,3),3)</f>
        <v>0</v>
      </c>
      <c r="K427" s="1">
        <f>IF(ISNA(VLOOKUP(tblPointScore[[#This Row],[Name / Club]],tblMac_Div1A[[Name / Club]:[Points]],5,FALSE)),0,VLOOKUP(tblPointScore[[#This Row],[Name / Club]],tblMac_Div1A[[Name / Club]:[Points]],5,FALSE))</f>
        <v>0</v>
      </c>
      <c r="L427" s="1">
        <f>IF(ISNA(VLOOKUP(tblPointScore[[#This Row],[Name / Club]],tblMac_Div1B[[Name / Club]:[Points]],5,FALSE)),0,VLOOKUP(tblPointScore[[#This Row],[Name / Club]],tblMac_Div1B[[Name / Club]:[Points]],5,FALSE))</f>
        <v>0</v>
      </c>
      <c r="M427" s="1">
        <f>IF(ISNA(VLOOKUP(tblPointScore[[#This Row],[Name / Club]],tblMac_Div2A[[Name / Club]:[Points]],5,FALSE)),0,VLOOKUP(tblPointScore[[#This Row],[Name / Club]],tblMac_Div2A[[Name / Club]:[Points]],5,FALSE))</f>
        <v>0</v>
      </c>
      <c r="N427" s="1">
        <f>IF(ISNA(VLOOKUP(tblPointScore[[#This Row],[Name / Club]],tblMac_Div2B[[Name / Club]:[Points]],5,FALSE)),0,VLOOKUP(tblPointScore[[#This Row],[Name / Club]],tblMac_Div2B[[Name / Club]:[Points]],5,FALSE))</f>
        <v>0</v>
      </c>
      <c r="O42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27" s="1">
        <f>IF(ISNA(VLOOKUP(tblPointScore[[#This Row],[Name / Club]],tblNow_Div1A[[Name / Club]:[Points]],5,FALSE)),0,VLOOKUP(tblPointScore[[#This Row],[Name / Club]],tblNow_Div1A[[Name / Club]:[Points]],5,FALSE))</f>
        <v>0</v>
      </c>
      <c r="Q427" s="1">
        <f>IF(ISNA(VLOOKUP(tblPointScore[[#This Row],[Name / Club]],tblNow_Div1B[[Name / Club]:[Points]],5,FALSE)),0,VLOOKUP(tblPointScore[[#This Row],[Name / Club]],tblNow_Div1B[[Name / Club]:[Points]],5,FALSE))</f>
        <v>0</v>
      </c>
      <c r="R427" s="1">
        <f>IF(ISNA(VLOOKUP(tblPointScore[[#This Row],[Name / Club]],tblNow_Div2A[[Name / Club]:[Points]],5,FALSE)),0,VLOOKUP(tblPointScore[[#This Row],[Name / Club]],tblNow_Div2A[[Name / Club]:[Points]],5,FALSE))</f>
        <v>0</v>
      </c>
      <c r="S427" s="1">
        <f>IF(ISNA(VLOOKUP(tblPointScore[[#This Row],[Name / Club]],tblNow_Div2B[[Name / Club]:[Points]],5,FALSE)),0,VLOOKUP(tblPointScore[[#This Row],[Name / Club]],tblNow_Div2B[[Name / Club]:[Points]],5,FALSE))</f>
        <v>0</v>
      </c>
      <c r="T42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27" s="1">
        <f>IF(ISNA(VLOOKUP(tblPointScore[[#This Row],[Name / Club]],tblSthn_Div1[[Name / Club]:[Points]],5,FALSE)),0,VLOOKUP(tblPointScore[[#This Row],[Name / Club]],tblSthn_Div1[[Name / Club]:[Points]],5,FALSE))</f>
        <v>0</v>
      </c>
      <c r="V427" s="1">
        <f>IF(ISNA(VLOOKUP(tblPointScore[[#This Row],[Name / Club]],tblSthn_Div2[[Name / Club]:[Points]],5,FALSE)),0,VLOOKUP(tblPointScore[[#This Row],[Name / Club]],tblSthn_Div2[[Name / Club]:[Points]],5,FALSE))</f>
        <v>0</v>
      </c>
      <c r="W427" s="1">
        <f>IF(ISNA(VLOOKUP(tblPointScore[[#This Row],[Name / Club]],tblSthn_Div1[Name / Club],1,FALSE)),IF(ISNA(VLOOKUP(tblPointScore[[#This Row],[Name / Club]],tblSthn_Div2[Name / Club],1,FALSE)),0,3),3)</f>
        <v>0</v>
      </c>
      <c r="X427" s="1">
        <f>SUM(tblPointScore[[#This Row],[Glbn Div 1]:[Sth H Pts]])</f>
        <v>0</v>
      </c>
      <c r="Y42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2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27" s="38" t="str">
        <f>IF(AND(tblPointScore[[#This Row],[Div 1 Pts]]&gt;0,tblPointScore[[#This Row],[Div 2 Pts]]&gt;0),"Y","N")</f>
        <v>N</v>
      </c>
      <c r="AB427" s="35" t="str">
        <f>IF(AND(tblPointScore[[#This Row],[Mac Div 1 A]]&gt;0,tblPointScore[[#This Row],[Mac Div 1 B]]&gt;0),"Y","N")</f>
        <v>N</v>
      </c>
      <c r="AC427" s="35" t="str">
        <f>IF(AND(tblPointScore[[#This Row],[Mac Div 2 A]]&gt;0,tblPointScore[[#This Row],[Mac Div 2 B]]&gt;0),"Y","N")</f>
        <v>N</v>
      </c>
      <c r="AD427" s="35" t="str">
        <f>IF(AND(tblPointScore[[#This Row],[Now Div 1 A]]&gt;0,tblPointScore[[#This Row],[Now Div 1 B]]&gt;0),"Y","N")</f>
        <v>N</v>
      </c>
      <c r="AE427" s="35" t="str">
        <f>IF(AND(tblPointScore[[#This Row],[Now Div 2 A]]&gt;0,tblPointScore[[#This Row],[Now Div 2 B]]&gt;0),"Y","N")</f>
        <v>N</v>
      </c>
      <c r="AF42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28" spans="1:32" hidden="1">
      <c r="A428" s="1">
        <f ca="1">CELL("row", A427)-1</f>
        <v>426</v>
      </c>
      <c r="B428" s="7" t="s">
        <v>238</v>
      </c>
      <c r="C428" s="7" t="s">
        <v>685</v>
      </c>
      <c r="D428" s="4" t="str">
        <f>CONCATENATE(tblPointScore[[#This Row],[Name]]," - ",tblPointScore[[#This Row],[Club]])</f>
        <v>Malloy Mark - ICC</v>
      </c>
      <c r="E428" s="1">
        <f>IF(ISNA(VLOOKUP(tblPointScore[[#This Row],[Name / Club]],tblGlbn_Div1[[Name / Club]:[Points]],5,FALSE)),0,VLOOKUP(tblPointScore[[#This Row],[Name / Club]],tblGlbn_Div1[[Name / Club]:[Points]],5,FALSE))</f>
        <v>0</v>
      </c>
      <c r="F428" s="1">
        <f>IF(ISNA(VLOOKUP(tblPointScore[[#This Row],[Name / Club]],tblGlbn_Div2[[Name / Club]:[Points]],5,FALSE)),0,VLOOKUP(tblPointScore[[#This Row],[Name / Club]],tblGlbn_Div2[[Name / Club]:[Points]],5,FALSE))</f>
        <v>0</v>
      </c>
      <c r="G428" s="1">
        <f>IF(ISNA(VLOOKUP(tblPointScore[[#This Row],[Name / Club]],tblGlbn_Div1[Name / Club],1,FALSE)),IF(ISNA(VLOOKUP(tblPointScore[[#This Row],[Name / Club]],tblGlbn_Div2[Name / Club],1,FALSE)),0,3),3)</f>
        <v>0</v>
      </c>
      <c r="H428" s="1">
        <f>IF(ISNA(VLOOKUP(tblPointScore[[#This Row],[Name / Club]],tblIll_Div1[[Name / Club]:[Points]],5,FALSE)),0,VLOOKUP(tblPointScore[[#This Row],[Name / Club]],tblIll_Div1[[Name / Club]:[Points]],5,FALSE))</f>
        <v>0</v>
      </c>
      <c r="I428" s="1">
        <f>IF(ISNA(VLOOKUP(tblPointScore[[#This Row],[Name / Club]],tblIll_Div2[[Name / Club]:[Points]],5,FALSE)),0,VLOOKUP(tblPointScore[[#This Row],[Name / Club]],tblIll_Div2[[Name / Club]:[Points]],5,FALSE))</f>
        <v>0</v>
      </c>
      <c r="J428" s="1">
        <f>IF(ISNA(VLOOKUP(tblPointScore[[#This Row],[Name / Club]],tblIll_Div1[Name / Club],1,FALSE)),IF(ISNA(VLOOKUP(tblPointScore[[#This Row],[Name / Club]],tblIll_Div2[Name / Club],1,FALSE)),0,3),3)</f>
        <v>0</v>
      </c>
      <c r="K428" s="1">
        <f>IF(ISNA(VLOOKUP(tblPointScore[[#This Row],[Name / Club]],tblMac_Div1A[[Name / Club]:[Points]],5,FALSE)),0,VLOOKUP(tblPointScore[[#This Row],[Name / Club]],tblMac_Div1A[[Name / Club]:[Points]],5,FALSE))</f>
        <v>0</v>
      </c>
      <c r="L428" s="1">
        <f>IF(ISNA(VLOOKUP(tblPointScore[[#This Row],[Name / Club]],tblMac_Div1B[[Name / Club]:[Points]],5,FALSE)),0,VLOOKUP(tblPointScore[[#This Row],[Name / Club]],tblMac_Div1B[[Name / Club]:[Points]],5,FALSE))</f>
        <v>0</v>
      </c>
      <c r="M428" s="1">
        <f>IF(ISNA(VLOOKUP(tblPointScore[[#This Row],[Name / Club]],tblMac_Div2A[[Name / Club]:[Points]],5,FALSE)),0,VLOOKUP(tblPointScore[[#This Row],[Name / Club]],tblMac_Div2A[[Name / Club]:[Points]],5,FALSE))</f>
        <v>0</v>
      </c>
      <c r="N428" s="1">
        <f>IF(ISNA(VLOOKUP(tblPointScore[[#This Row],[Name / Club]],tblMac_Div2B[[Name / Club]:[Points]],5,FALSE)),0,VLOOKUP(tblPointScore[[#This Row],[Name / Club]],tblMac_Div2B[[Name / Club]:[Points]],5,FALSE))</f>
        <v>0</v>
      </c>
      <c r="O42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28" s="1">
        <f>IF(ISNA(VLOOKUP(tblPointScore[[#This Row],[Name / Club]],tblNow_Div1A[[Name / Club]:[Points]],5,FALSE)),0,VLOOKUP(tblPointScore[[#This Row],[Name / Club]],tblNow_Div1A[[Name / Club]:[Points]],5,FALSE))</f>
        <v>0</v>
      </c>
      <c r="Q428" s="1">
        <f>IF(ISNA(VLOOKUP(tblPointScore[[#This Row],[Name / Club]],tblNow_Div1B[[Name / Club]:[Points]],5,FALSE)),0,VLOOKUP(tblPointScore[[#This Row],[Name / Club]],tblNow_Div1B[[Name / Club]:[Points]],5,FALSE))</f>
        <v>0</v>
      </c>
      <c r="R428" s="1">
        <f>IF(ISNA(VLOOKUP(tblPointScore[[#This Row],[Name / Club]],tblNow_Div2A[[Name / Club]:[Points]],5,FALSE)),0,VLOOKUP(tblPointScore[[#This Row],[Name / Club]],tblNow_Div2A[[Name / Club]:[Points]],5,FALSE))</f>
        <v>0</v>
      </c>
      <c r="S428" s="1">
        <f>IF(ISNA(VLOOKUP(tblPointScore[[#This Row],[Name / Club]],tblNow_Div2B[[Name / Club]:[Points]],5,FALSE)),0,VLOOKUP(tblPointScore[[#This Row],[Name / Club]],tblNow_Div2B[[Name / Club]:[Points]],5,FALSE))</f>
        <v>0</v>
      </c>
      <c r="T42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28" s="1">
        <f>IF(ISNA(VLOOKUP(tblPointScore[[#This Row],[Name / Club]],tblSthn_Div1[[Name / Club]:[Points]],5,FALSE)),0,VLOOKUP(tblPointScore[[#This Row],[Name / Club]],tblSthn_Div1[[Name / Club]:[Points]],5,FALSE))</f>
        <v>0</v>
      </c>
      <c r="V428" s="1">
        <f>IF(ISNA(VLOOKUP(tblPointScore[[#This Row],[Name / Club]],tblSthn_Div2[[Name / Club]:[Points]],5,FALSE)),0,VLOOKUP(tblPointScore[[#This Row],[Name / Club]],tblSthn_Div2[[Name / Club]:[Points]],5,FALSE))</f>
        <v>0</v>
      </c>
      <c r="W428" s="1">
        <f>IF(ISNA(VLOOKUP(tblPointScore[[#This Row],[Name / Club]],tblSthn_Div1[Name / Club],1,FALSE)),IF(ISNA(VLOOKUP(tblPointScore[[#This Row],[Name / Club]],tblSthn_Div2[Name / Club],1,FALSE)),0,3),3)</f>
        <v>0</v>
      </c>
      <c r="X428" s="1">
        <f>SUM(tblPointScore[[#This Row],[Glbn Div 1]:[Sth H Pts]])</f>
        <v>0</v>
      </c>
      <c r="Y42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2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28" s="38" t="str">
        <f>IF(AND(tblPointScore[[#This Row],[Div 1 Pts]]&gt;0,tblPointScore[[#This Row],[Div 2 Pts]]&gt;0),"Y","N")</f>
        <v>N</v>
      </c>
      <c r="AB428" s="35" t="str">
        <f>IF(AND(tblPointScore[[#This Row],[Mac Div 1 A]]&gt;0,tblPointScore[[#This Row],[Mac Div 1 B]]&gt;0),"Y","N")</f>
        <v>N</v>
      </c>
      <c r="AC428" s="35" t="str">
        <f>IF(AND(tblPointScore[[#This Row],[Mac Div 2 A]]&gt;0,tblPointScore[[#This Row],[Mac Div 2 B]]&gt;0),"Y","N")</f>
        <v>N</v>
      </c>
      <c r="AD428" s="35" t="str">
        <f>IF(AND(tblPointScore[[#This Row],[Now Div 1 A]]&gt;0,tblPointScore[[#This Row],[Now Div 1 B]]&gt;0),"Y","N")</f>
        <v>N</v>
      </c>
      <c r="AE428" s="35" t="str">
        <f>IF(AND(tblPointScore[[#This Row],[Now Div 2 A]]&gt;0,tblPointScore[[#This Row],[Now Div 2 B]]&gt;0),"Y","N")</f>
        <v>N</v>
      </c>
      <c r="AF42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29" spans="1:32" hidden="1">
      <c r="A429" s="1">
        <f ca="1">CELL("row", A428)-1</f>
        <v>427</v>
      </c>
      <c r="B429" s="7" t="s">
        <v>489</v>
      </c>
      <c r="C429" s="7" t="s">
        <v>685</v>
      </c>
      <c r="D429" s="4" t="str">
        <f>CONCATENATE(tblPointScore[[#This Row],[Name]]," - ",tblPointScore[[#This Row],[Club]])</f>
        <v>Malone Michael - ICC</v>
      </c>
      <c r="E429" s="1">
        <f>IF(ISNA(VLOOKUP(tblPointScore[[#This Row],[Name / Club]],tblGlbn_Div1[[Name / Club]:[Points]],5,FALSE)),0,VLOOKUP(tblPointScore[[#This Row],[Name / Club]],tblGlbn_Div1[[Name / Club]:[Points]],5,FALSE))</f>
        <v>0</v>
      </c>
      <c r="F429" s="9">
        <f>IF(ISNA(VLOOKUP(tblPointScore[[#This Row],[Name / Club]],tblGlbn_Div2[[Name / Club]:[Points]],5,FALSE)),0,VLOOKUP(tblPointScore[[#This Row],[Name / Club]],tblGlbn_Div2[[Name / Club]:[Points]],5,FALSE))</f>
        <v>0</v>
      </c>
      <c r="G429" s="9">
        <f>IF(ISNA(VLOOKUP(tblPointScore[[#This Row],[Name / Club]],tblGlbn_Div1[Name / Club],1,FALSE)),IF(ISNA(VLOOKUP(tblPointScore[[#This Row],[Name / Club]],tblGlbn_Div2[Name / Club],1,FALSE)),0,3),3)</f>
        <v>0</v>
      </c>
      <c r="H429" s="1">
        <f>IF(ISNA(VLOOKUP(tblPointScore[[#This Row],[Name / Club]],tblIll_Div1[[Name / Club]:[Points]],5,FALSE)),0,VLOOKUP(tblPointScore[[#This Row],[Name / Club]],tblIll_Div1[[Name / Club]:[Points]],5,FALSE))</f>
        <v>0</v>
      </c>
      <c r="I429" s="1">
        <f>IF(ISNA(VLOOKUP(tblPointScore[[#This Row],[Name / Club]],tblIll_Div2[[Name / Club]:[Points]],5,FALSE)),0,VLOOKUP(tblPointScore[[#This Row],[Name / Club]],tblIll_Div2[[Name / Club]:[Points]],5,FALSE))</f>
        <v>0</v>
      </c>
      <c r="J429" s="1">
        <f>IF(ISNA(VLOOKUP(tblPointScore[[#This Row],[Name / Club]],tblIll_Div1[Name / Club],1,FALSE)),IF(ISNA(VLOOKUP(tblPointScore[[#This Row],[Name / Club]],tblIll_Div2[Name / Club],1,FALSE)),0,3),3)</f>
        <v>0</v>
      </c>
      <c r="K429" s="1">
        <f>IF(ISNA(VLOOKUP(tblPointScore[[#This Row],[Name / Club]],tblMac_Div1A[[Name / Club]:[Points]],5,FALSE)),0,VLOOKUP(tblPointScore[[#This Row],[Name / Club]],tblMac_Div1A[[Name / Club]:[Points]],5,FALSE))</f>
        <v>0</v>
      </c>
      <c r="L429" s="1">
        <f>IF(ISNA(VLOOKUP(tblPointScore[[#This Row],[Name / Club]],tblMac_Div1B[[Name / Club]:[Points]],5,FALSE)),0,VLOOKUP(tblPointScore[[#This Row],[Name / Club]],tblMac_Div1B[[Name / Club]:[Points]],5,FALSE))</f>
        <v>0</v>
      </c>
      <c r="M429" s="1">
        <f>IF(ISNA(VLOOKUP(tblPointScore[[#This Row],[Name / Club]],tblMac_Div2A[[Name / Club]:[Points]],5,FALSE)),0,VLOOKUP(tblPointScore[[#This Row],[Name / Club]],tblMac_Div2A[[Name / Club]:[Points]],5,FALSE))</f>
        <v>0</v>
      </c>
      <c r="N429" s="1">
        <f>IF(ISNA(VLOOKUP(tblPointScore[[#This Row],[Name / Club]],tblMac_Div2B[[Name / Club]:[Points]],5,FALSE)),0,VLOOKUP(tblPointScore[[#This Row],[Name / Club]],tblMac_Div2B[[Name / Club]:[Points]],5,FALSE))</f>
        <v>0</v>
      </c>
      <c r="O42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29" s="1">
        <f>IF(ISNA(VLOOKUP(tblPointScore[[#This Row],[Name / Club]],tblNow_Div1A[[Name / Club]:[Points]],5,FALSE)),0,VLOOKUP(tblPointScore[[#This Row],[Name / Club]],tblNow_Div1A[[Name / Club]:[Points]],5,FALSE))</f>
        <v>0</v>
      </c>
      <c r="Q429" s="1">
        <f>IF(ISNA(VLOOKUP(tblPointScore[[#This Row],[Name / Club]],tblNow_Div1B[[Name / Club]:[Points]],5,FALSE)),0,VLOOKUP(tblPointScore[[#This Row],[Name / Club]],tblNow_Div1B[[Name / Club]:[Points]],5,FALSE))</f>
        <v>0</v>
      </c>
      <c r="R429" s="1">
        <f>IF(ISNA(VLOOKUP(tblPointScore[[#This Row],[Name / Club]],tblNow_Div2A[[Name / Club]:[Points]],5,FALSE)),0,VLOOKUP(tblPointScore[[#This Row],[Name / Club]],tblNow_Div2A[[Name / Club]:[Points]],5,FALSE))</f>
        <v>0</v>
      </c>
      <c r="S429" s="1">
        <f>IF(ISNA(VLOOKUP(tblPointScore[[#This Row],[Name / Club]],tblNow_Div2B[[Name / Club]:[Points]],5,FALSE)),0,VLOOKUP(tblPointScore[[#This Row],[Name / Club]],tblNow_Div2B[[Name / Club]:[Points]],5,FALSE))</f>
        <v>0</v>
      </c>
      <c r="T42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29" s="1">
        <f>IF(ISNA(VLOOKUP(tblPointScore[[#This Row],[Name / Club]],tblSthn_Div1[[Name / Club]:[Points]],5,FALSE)),0,VLOOKUP(tblPointScore[[#This Row],[Name / Club]],tblSthn_Div1[[Name / Club]:[Points]],5,FALSE))</f>
        <v>0</v>
      </c>
      <c r="V429" s="1">
        <f>IF(ISNA(VLOOKUP(tblPointScore[[#This Row],[Name / Club]],tblSthn_Div2[[Name / Club]:[Points]],5,FALSE)),0,VLOOKUP(tblPointScore[[#This Row],[Name / Club]],tblSthn_Div2[[Name / Club]:[Points]],5,FALSE))</f>
        <v>0</v>
      </c>
      <c r="W429" s="1">
        <f>IF(ISNA(VLOOKUP(tblPointScore[[#This Row],[Name / Club]],tblSthn_Div1[Name / Club],1,FALSE)),IF(ISNA(VLOOKUP(tblPointScore[[#This Row],[Name / Club]],tblSthn_Div2[Name / Club],1,FALSE)),0,3),3)</f>
        <v>0</v>
      </c>
      <c r="X429" s="9">
        <f>SUM(tblPointScore[[#This Row],[Glbn Div 1]:[Sth H Pts]])</f>
        <v>0</v>
      </c>
      <c r="Y42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2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29" s="38" t="str">
        <f>IF(AND(tblPointScore[[#This Row],[Div 1 Pts]]&gt;0,tblPointScore[[#This Row],[Div 2 Pts]]&gt;0),"Y","N")</f>
        <v>N</v>
      </c>
      <c r="AB429" s="35" t="str">
        <f>IF(AND(tblPointScore[[#This Row],[Mac Div 1 A]]&gt;0,tblPointScore[[#This Row],[Mac Div 1 B]]&gt;0),"Y","N")</f>
        <v>N</v>
      </c>
      <c r="AC429" s="35" t="str">
        <f>IF(AND(tblPointScore[[#This Row],[Mac Div 2 A]]&gt;0,tblPointScore[[#This Row],[Mac Div 2 B]]&gt;0),"Y","N")</f>
        <v>N</v>
      </c>
      <c r="AD429" s="35" t="str">
        <f>IF(AND(tblPointScore[[#This Row],[Now Div 1 A]]&gt;0,tblPointScore[[#This Row],[Now Div 1 B]]&gt;0),"Y","N")</f>
        <v>N</v>
      </c>
      <c r="AE429" s="35" t="str">
        <f>IF(AND(tblPointScore[[#This Row],[Now Div 2 A]]&gt;0,tblPointScore[[#This Row],[Now Div 2 B]]&gt;0),"Y","N")</f>
        <v>N</v>
      </c>
      <c r="AF42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30" spans="1:32" hidden="1">
      <c r="A430" s="1">
        <f ca="1">CELL("row", A429)-1</f>
        <v>428</v>
      </c>
      <c r="B430" s="7" t="s">
        <v>490</v>
      </c>
      <c r="C430" s="7" t="s">
        <v>683</v>
      </c>
      <c r="D430" s="4" t="str">
        <f>CONCATENATE(tblPointScore[[#This Row],[Name]]," - ",tblPointScore[[#This Row],[Club]])</f>
        <v>Maloney Michael - SHCC</v>
      </c>
      <c r="E430" s="1">
        <f>IF(ISNA(VLOOKUP(tblPointScore[[#This Row],[Name / Club]],tblGlbn_Div1[[Name / Club]:[Points]],5,FALSE)),0,VLOOKUP(tblPointScore[[#This Row],[Name / Club]],tblGlbn_Div1[[Name / Club]:[Points]],5,FALSE))</f>
        <v>0</v>
      </c>
      <c r="F430" s="9">
        <f>IF(ISNA(VLOOKUP(tblPointScore[[#This Row],[Name / Club]],tblGlbn_Div2[[Name / Club]:[Points]],5,FALSE)),0,VLOOKUP(tblPointScore[[#This Row],[Name / Club]],tblGlbn_Div2[[Name / Club]:[Points]],5,FALSE))</f>
        <v>0</v>
      </c>
      <c r="G430" s="9">
        <f>IF(ISNA(VLOOKUP(tblPointScore[[#This Row],[Name / Club]],tblGlbn_Div1[Name / Club],1,FALSE)),IF(ISNA(VLOOKUP(tblPointScore[[#This Row],[Name / Club]],tblGlbn_Div2[Name / Club],1,FALSE)),0,3),3)</f>
        <v>0</v>
      </c>
      <c r="H430" s="1">
        <f>IF(ISNA(VLOOKUP(tblPointScore[[#This Row],[Name / Club]],tblIll_Div1[[Name / Club]:[Points]],5,FALSE)),0,VLOOKUP(tblPointScore[[#This Row],[Name / Club]],tblIll_Div1[[Name / Club]:[Points]],5,FALSE))</f>
        <v>0</v>
      </c>
      <c r="I430" s="1">
        <f>IF(ISNA(VLOOKUP(tblPointScore[[#This Row],[Name / Club]],tblIll_Div2[[Name / Club]:[Points]],5,FALSE)),0,VLOOKUP(tblPointScore[[#This Row],[Name / Club]],tblIll_Div2[[Name / Club]:[Points]],5,FALSE))</f>
        <v>0</v>
      </c>
      <c r="J430" s="1">
        <f>IF(ISNA(VLOOKUP(tblPointScore[[#This Row],[Name / Club]],tblIll_Div1[Name / Club],1,FALSE)),IF(ISNA(VLOOKUP(tblPointScore[[#This Row],[Name / Club]],tblIll_Div2[Name / Club],1,FALSE)),0,3),3)</f>
        <v>0</v>
      </c>
      <c r="K430" s="1">
        <f>IF(ISNA(VLOOKUP(tblPointScore[[#This Row],[Name / Club]],tblMac_Div1A[[Name / Club]:[Points]],5,FALSE)),0,VLOOKUP(tblPointScore[[#This Row],[Name / Club]],tblMac_Div1A[[Name / Club]:[Points]],5,FALSE))</f>
        <v>0</v>
      </c>
      <c r="L430" s="1">
        <f>IF(ISNA(VLOOKUP(tblPointScore[[#This Row],[Name / Club]],tblMac_Div1B[[Name / Club]:[Points]],5,FALSE)),0,VLOOKUP(tblPointScore[[#This Row],[Name / Club]],tblMac_Div1B[[Name / Club]:[Points]],5,FALSE))</f>
        <v>0</v>
      </c>
      <c r="M430" s="1">
        <f>IF(ISNA(VLOOKUP(tblPointScore[[#This Row],[Name / Club]],tblMac_Div2A[[Name / Club]:[Points]],5,FALSE)),0,VLOOKUP(tblPointScore[[#This Row],[Name / Club]],tblMac_Div2A[[Name / Club]:[Points]],5,FALSE))</f>
        <v>0</v>
      </c>
      <c r="N430" s="1">
        <f>IF(ISNA(VLOOKUP(tblPointScore[[#This Row],[Name / Club]],tblMac_Div2B[[Name / Club]:[Points]],5,FALSE)),0,VLOOKUP(tblPointScore[[#This Row],[Name / Club]],tblMac_Div2B[[Name / Club]:[Points]],5,FALSE))</f>
        <v>0</v>
      </c>
      <c r="O43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30" s="1">
        <f>IF(ISNA(VLOOKUP(tblPointScore[[#This Row],[Name / Club]],tblNow_Div1A[[Name / Club]:[Points]],5,FALSE)),0,VLOOKUP(tblPointScore[[#This Row],[Name / Club]],tblNow_Div1A[[Name / Club]:[Points]],5,FALSE))</f>
        <v>0</v>
      </c>
      <c r="Q430" s="1">
        <f>IF(ISNA(VLOOKUP(tblPointScore[[#This Row],[Name / Club]],tblNow_Div1B[[Name / Club]:[Points]],5,FALSE)),0,VLOOKUP(tblPointScore[[#This Row],[Name / Club]],tblNow_Div1B[[Name / Club]:[Points]],5,FALSE))</f>
        <v>0</v>
      </c>
      <c r="R430" s="1">
        <f>IF(ISNA(VLOOKUP(tblPointScore[[#This Row],[Name / Club]],tblNow_Div2A[[Name / Club]:[Points]],5,FALSE)),0,VLOOKUP(tblPointScore[[#This Row],[Name / Club]],tblNow_Div2A[[Name / Club]:[Points]],5,FALSE))</f>
        <v>0</v>
      </c>
      <c r="S430" s="1">
        <f>IF(ISNA(VLOOKUP(tblPointScore[[#This Row],[Name / Club]],tblNow_Div2B[[Name / Club]:[Points]],5,FALSE)),0,VLOOKUP(tblPointScore[[#This Row],[Name / Club]],tblNow_Div2B[[Name / Club]:[Points]],5,FALSE))</f>
        <v>0</v>
      </c>
      <c r="T43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30" s="1">
        <f>IF(ISNA(VLOOKUP(tblPointScore[[#This Row],[Name / Club]],tblSthn_Div1[[Name / Club]:[Points]],5,FALSE)),0,VLOOKUP(tblPointScore[[#This Row],[Name / Club]],tblSthn_Div1[[Name / Club]:[Points]],5,FALSE))</f>
        <v>0</v>
      </c>
      <c r="V430" s="1">
        <f>IF(ISNA(VLOOKUP(tblPointScore[[#This Row],[Name / Club]],tblSthn_Div2[[Name / Club]:[Points]],5,FALSE)),0,VLOOKUP(tblPointScore[[#This Row],[Name / Club]],tblSthn_Div2[[Name / Club]:[Points]],5,FALSE))</f>
        <v>0</v>
      </c>
      <c r="W430" s="1">
        <f>IF(ISNA(VLOOKUP(tblPointScore[[#This Row],[Name / Club]],tblSthn_Div1[Name / Club],1,FALSE)),IF(ISNA(VLOOKUP(tblPointScore[[#This Row],[Name / Club]],tblSthn_Div2[Name / Club],1,FALSE)),0,3),3)</f>
        <v>0</v>
      </c>
      <c r="X430" s="9">
        <f>SUM(tblPointScore[[#This Row],[Glbn Div 1]:[Sth H Pts]])</f>
        <v>0</v>
      </c>
      <c r="Y43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3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30" s="38" t="str">
        <f>IF(AND(tblPointScore[[#This Row],[Div 1 Pts]]&gt;0,tblPointScore[[#This Row],[Div 2 Pts]]&gt;0),"Y","N")</f>
        <v>N</v>
      </c>
      <c r="AB430" s="35" t="str">
        <f>IF(AND(tblPointScore[[#This Row],[Mac Div 1 A]]&gt;0,tblPointScore[[#This Row],[Mac Div 1 B]]&gt;0),"Y","N")</f>
        <v>N</v>
      </c>
      <c r="AC430" s="35" t="str">
        <f>IF(AND(tblPointScore[[#This Row],[Mac Div 2 A]]&gt;0,tblPointScore[[#This Row],[Mac Div 2 B]]&gt;0),"Y","N")</f>
        <v>N</v>
      </c>
      <c r="AD430" s="35" t="str">
        <f>IF(AND(tblPointScore[[#This Row],[Now Div 1 A]]&gt;0,tblPointScore[[#This Row],[Now Div 1 B]]&gt;0),"Y","N")</f>
        <v>N</v>
      </c>
      <c r="AE430" s="35" t="str">
        <f>IF(AND(tblPointScore[[#This Row],[Now Div 2 A]]&gt;0,tblPointScore[[#This Row],[Now Div 2 B]]&gt;0),"Y","N")</f>
        <v>N</v>
      </c>
      <c r="AF43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31" spans="1:32" hidden="1">
      <c r="A431" s="1">
        <f ca="1">CELL("row", A430)-1</f>
        <v>429</v>
      </c>
      <c r="B431" s="7" t="s">
        <v>491</v>
      </c>
      <c r="C431" s="7" t="s">
        <v>685</v>
      </c>
      <c r="D431" s="4" t="str">
        <f>CONCATENATE(tblPointScore[[#This Row],[Name]]," - ",tblPointScore[[#This Row],[Club]])</f>
        <v>Mandy Gary - ICC</v>
      </c>
      <c r="E431" s="1">
        <f>IF(ISNA(VLOOKUP(tblPointScore[[#This Row],[Name / Club]],tblGlbn_Div1[[Name / Club]:[Points]],5,FALSE)),0,VLOOKUP(tblPointScore[[#This Row],[Name / Club]],tblGlbn_Div1[[Name / Club]:[Points]],5,FALSE))</f>
        <v>0</v>
      </c>
      <c r="F431" s="9">
        <f>IF(ISNA(VLOOKUP(tblPointScore[[#This Row],[Name / Club]],tblGlbn_Div2[[Name / Club]:[Points]],5,FALSE)),0,VLOOKUP(tblPointScore[[#This Row],[Name / Club]],tblGlbn_Div2[[Name / Club]:[Points]],5,FALSE))</f>
        <v>0</v>
      </c>
      <c r="G431" s="9">
        <f>IF(ISNA(VLOOKUP(tblPointScore[[#This Row],[Name / Club]],tblGlbn_Div1[Name / Club],1,FALSE)),IF(ISNA(VLOOKUP(tblPointScore[[#This Row],[Name / Club]],tblGlbn_Div2[Name / Club],1,FALSE)),0,3),3)</f>
        <v>0</v>
      </c>
      <c r="H431" s="1">
        <f>IF(ISNA(VLOOKUP(tblPointScore[[#This Row],[Name / Club]],tblIll_Div1[[Name / Club]:[Points]],5,FALSE)),0,VLOOKUP(tblPointScore[[#This Row],[Name / Club]],tblIll_Div1[[Name / Club]:[Points]],5,FALSE))</f>
        <v>0</v>
      </c>
      <c r="I431" s="1">
        <f>IF(ISNA(VLOOKUP(tblPointScore[[#This Row],[Name / Club]],tblIll_Div2[[Name / Club]:[Points]],5,FALSE)),0,VLOOKUP(tblPointScore[[#This Row],[Name / Club]],tblIll_Div2[[Name / Club]:[Points]],5,FALSE))</f>
        <v>0</v>
      </c>
      <c r="J431" s="1">
        <f>IF(ISNA(VLOOKUP(tblPointScore[[#This Row],[Name / Club]],tblIll_Div1[Name / Club],1,FALSE)),IF(ISNA(VLOOKUP(tblPointScore[[#This Row],[Name / Club]],tblIll_Div2[Name / Club],1,FALSE)),0,3),3)</f>
        <v>0</v>
      </c>
      <c r="K431" s="1">
        <f>IF(ISNA(VLOOKUP(tblPointScore[[#This Row],[Name / Club]],tblMac_Div1A[[Name / Club]:[Points]],5,FALSE)),0,VLOOKUP(tblPointScore[[#This Row],[Name / Club]],tblMac_Div1A[[Name / Club]:[Points]],5,FALSE))</f>
        <v>0</v>
      </c>
      <c r="L431" s="1">
        <f>IF(ISNA(VLOOKUP(tblPointScore[[#This Row],[Name / Club]],tblMac_Div1B[[Name / Club]:[Points]],5,FALSE)),0,VLOOKUP(tblPointScore[[#This Row],[Name / Club]],tblMac_Div1B[[Name / Club]:[Points]],5,FALSE))</f>
        <v>0</v>
      </c>
      <c r="M431" s="1">
        <f>IF(ISNA(VLOOKUP(tblPointScore[[#This Row],[Name / Club]],tblMac_Div2A[[Name / Club]:[Points]],5,FALSE)),0,VLOOKUP(tblPointScore[[#This Row],[Name / Club]],tblMac_Div2A[[Name / Club]:[Points]],5,FALSE))</f>
        <v>0</v>
      </c>
      <c r="N431" s="1">
        <f>IF(ISNA(VLOOKUP(tblPointScore[[#This Row],[Name / Club]],tblMac_Div2B[[Name / Club]:[Points]],5,FALSE)),0,VLOOKUP(tblPointScore[[#This Row],[Name / Club]],tblMac_Div2B[[Name / Club]:[Points]],5,FALSE))</f>
        <v>0</v>
      </c>
      <c r="O43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31" s="1">
        <f>IF(ISNA(VLOOKUP(tblPointScore[[#This Row],[Name / Club]],tblNow_Div1A[[Name / Club]:[Points]],5,FALSE)),0,VLOOKUP(tblPointScore[[#This Row],[Name / Club]],tblNow_Div1A[[Name / Club]:[Points]],5,FALSE))</f>
        <v>0</v>
      </c>
      <c r="Q431" s="1">
        <f>IF(ISNA(VLOOKUP(tblPointScore[[#This Row],[Name / Club]],tblNow_Div1B[[Name / Club]:[Points]],5,FALSE)),0,VLOOKUP(tblPointScore[[#This Row],[Name / Club]],tblNow_Div1B[[Name / Club]:[Points]],5,FALSE))</f>
        <v>0</v>
      </c>
      <c r="R431" s="1">
        <f>IF(ISNA(VLOOKUP(tblPointScore[[#This Row],[Name / Club]],tblNow_Div2A[[Name / Club]:[Points]],5,FALSE)),0,VLOOKUP(tblPointScore[[#This Row],[Name / Club]],tblNow_Div2A[[Name / Club]:[Points]],5,FALSE))</f>
        <v>0</v>
      </c>
      <c r="S431" s="1">
        <f>IF(ISNA(VLOOKUP(tblPointScore[[#This Row],[Name / Club]],tblNow_Div2B[[Name / Club]:[Points]],5,FALSE)),0,VLOOKUP(tblPointScore[[#This Row],[Name / Club]],tblNow_Div2B[[Name / Club]:[Points]],5,FALSE))</f>
        <v>0</v>
      </c>
      <c r="T43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31" s="1">
        <f>IF(ISNA(VLOOKUP(tblPointScore[[#This Row],[Name / Club]],tblSthn_Div1[[Name / Club]:[Points]],5,FALSE)),0,VLOOKUP(tblPointScore[[#This Row],[Name / Club]],tblSthn_Div1[[Name / Club]:[Points]],5,FALSE))</f>
        <v>0</v>
      </c>
      <c r="V431" s="1">
        <f>IF(ISNA(VLOOKUP(tblPointScore[[#This Row],[Name / Club]],tblSthn_Div2[[Name / Club]:[Points]],5,FALSE)),0,VLOOKUP(tblPointScore[[#This Row],[Name / Club]],tblSthn_Div2[[Name / Club]:[Points]],5,FALSE))</f>
        <v>0</v>
      </c>
      <c r="W431" s="1">
        <f>IF(ISNA(VLOOKUP(tblPointScore[[#This Row],[Name / Club]],tblSthn_Div1[Name / Club],1,FALSE)),IF(ISNA(VLOOKUP(tblPointScore[[#This Row],[Name / Club]],tblSthn_Div2[Name / Club],1,FALSE)),0,3),3)</f>
        <v>0</v>
      </c>
      <c r="X431" s="9">
        <f>SUM(tblPointScore[[#This Row],[Glbn Div 1]:[Sth H Pts]])</f>
        <v>0</v>
      </c>
      <c r="Y43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3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31" s="38" t="str">
        <f>IF(AND(tblPointScore[[#This Row],[Div 1 Pts]]&gt;0,tblPointScore[[#This Row],[Div 2 Pts]]&gt;0),"Y","N")</f>
        <v>N</v>
      </c>
      <c r="AB431" s="35" t="str">
        <f>IF(AND(tblPointScore[[#This Row],[Mac Div 1 A]]&gt;0,tblPointScore[[#This Row],[Mac Div 1 B]]&gt;0),"Y","N")</f>
        <v>N</v>
      </c>
      <c r="AC431" s="35" t="str">
        <f>IF(AND(tblPointScore[[#This Row],[Mac Div 2 A]]&gt;0,tblPointScore[[#This Row],[Mac Div 2 B]]&gt;0),"Y","N")</f>
        <v>N</v>
      </c>
      <c r="AD431" s="35" t="str">
        <f>IF(AND(tblPointScore[[#This Row],[Now Div 1 A]]&gt;0,tblPointScore[[#This Row],[Now Div 1 B]]&gt;0),"Y","N")</f>
        <v>N</v>
      </c>
      <c r="AE431" s="35" t="str">
        <f>IF(AND(tblPointScore[[#This Row],[Now Div 2 A]]&gt;0,tblPointScore[[#This Row],[Now Div 2 B]]&gt;0),"Y","N")</f>
        <v>N</v>
      </c>
      <c r="AF43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32" spans="1:32" hidden="1">
      <c r="A432" s="1">
        <f ca="1">CELL("row", A431)-1</f>
        <v>430</v>
      </c>
      <c r="B432" s="7" t="s">
        <v>385</v>
      </c>
      <c r="C432" s="7" t="s">
        <v>685</v>
      </c>
      <c r="D432" s="4" t="str">
        <f>CONCATENATE(tblPointScore[[#This Row],[Name]]," - ",tblPointScore[[#This Row],[Club]])</f>
        <v>Manton Dave - ICC</v>
      </c>
      <c r="E432" s="1">
        <f>IF(ISNA(VLOOKUP(tblPointScore[[#This Row],[Name / Club]],tblGlbn_Div1[[Name / Club]:[Points]],5,FALSE)),0,VLOOKUP(tblPointScore[[#This Row],[Name / Club]],tblGlbn_Div1[[Name / Club]:[Points]],5,FALSE))</f>
        <v>0</v>
      </c>
      <c r="F432" s="9">
        <f>IF(ISNA(VLOOKUP(tblPointScore[[#This Row],[Name / Club]],tblGlbn_Div2[[Name / Club]:[Points]],5,FALSE)),0,VLOOKUP(tblPointScore[[#This Row],[Name / Club]],tblGlbn_Div2[[Name / Club]:[Points]],5,FALSE))</f>
        <v>0</v>
      </c>
      <c r="G432" s="9">
        <f>IF(ISNA(VLOOKUP(tblPointScore[[#This Row],[Name / Club]],tblGlbn_Div1[Name / Club],1,FALSE)),IF(ISNA(VLOOKUP(tblPointScore[[#This Row],[Name / Club]],tblGlbn_Div2[Name / Club],1,FALSE)),0,3),3)</f>
        <v>0</v>
      </c>
      <c r="H432" s="1">
        <f>IF(ISNA(VLOOKUP(tblPointScore[[#This Row],[Name / Club]],tblIll_Div1[[Name / Club]:[Points]],5,FALSE)),0,VLOOKUP(tblPointScore[[#This Row],[Name / Club]],tblIll_Div1[[Name / Club]:[Points]],5,FALSE))</f>
        <v>0</v>
      </c>
      <c r="I432" s="1">
        <f>IF(ISNA(VLOOKUP(tblPointScore[[#This Row],[Name / Club]],tblIll_Div2[[Name / Club]:[Points]],5,FALSE)),0,VLOOKUP(tblPointScore[[#This Row],[Name / Club]],tblIll_Div2[[Name / Club]:[Points]],5,FALSE))</f>
        <v>0</v>
      </c>
      <c r="J432" s="1">
        <f>IF(ISNA(VLOOKUP(tblPointScore[[#This Row],[Name / Club]],tblIll_Div1[Name / Club],1,FALSE)),IF(ISNA(VLOOKUP(tblPointScore[[#This Row],[Name / Club]],tblIll_Div2[Name / Club],1,FALSE)),0,3),3)</f>
        <v>0</v>
      </c>
      <c r="K432" s="1">
        <f>IF(ISNA(VLOOKUP(tblPointScore[[#This Row],[Name / Club]],tblMac_Div1A[[Name / Club]:[Points]],5,FALSE)),0,VLOOKUP(tblPointScore[[#This Row],[Name / Club]],tblMac_Div1A[[Name / Club]:[Points]],5,FALSE))</f>
        <v>0</v>
      </c>
      <c r="L432" s="1">
        <f>IF(ISNA(VLOOKUP(tblPointScore[[#This Row],[Name / Club]],tblMac_Div1B[[Name / Club]:[Points]],5,FALSE)),0,VLOOKUP(tblPointScore[[#This Row],[Name / Club]],tblMac_Div1B[[Name / Club]:[Points]],5,FALSE))</f>
        <v>0</v>
      </c>
      <c r="M432" s="1">
        <f>IF(ISNA(VLOOKUP(tblPointScore[[#This Row],[Name / Club]],tblMac_Div2A[[Name / Club]:[Points]],5,FALSE)),0,VLOOKUP(tblPointScore[[#This Row],[Name / Club]],tblMac_Div2A[[Name / Club]:[Points]],5,FALSE))</f>
        <v>0</v>
      </c>
      <c r="N432" s="1">
        <f>IF(ISNA(VLOOKUP(tblPointScore[[#This Row],[Name / Club]],tblMac_Div2B[[Name / Club]:[Points]],5,FALSE)),0,VLOOKUP(tblPointScore[[#This Row],[Name / Club]],tblMac_Div2B[[Name / Club]:[Points]],5,FALSE))</f>
        <v>0</v>
      </c>
      <c r="O43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32" s="1">
        <f>IF(ISNA(VLOOKUP(tblPointScore[[#This Row],[Name / Club]],tblNow_Div1A[[Name / Club]:[Points]],5,FALSE)),0,VLOOKUP(tblPointScore[[#This Row],[Name / Club]],tblNow_Div1A[[Name / Club]:[Points]],5,FALSE))</f>
        <v>0</v>
      </c>
      <c r="Q432" s="1">
        <f>IF(ISNA(VLOOKUP(tblPointScore[[#This Row],[Name / Club]],tblNow_Div1B[[Name / Club]:[Points]],5,FALSE)),0,VLOOKUP(tblPointScore[[#This Row],[Name / Club]],tblNow_Div1B[[Name / Club]:[Points]],5,FALSE))</f>
        <v>0</v>
      </c>
      <c r="R432" s="1">
        <f>IF(ISNA(VLOOKUP(tblPointScore[[#This Row],[Name / Club]],tblNow_Div2A[[Name / Club]:[Points]],5,FALSE)),0,VLOOKUP(tblPointScore[[#This Row],[Name / Club]],tblNow_Div2A[[Name / Club]:[Points]],5,FALSE))</f>
        <v>0</v>
      </c>
      <c r="S432" s="1">
        <f>IF(ISNA(VLOOKUP(tblPointScore[[#This Row],[Name / Club]],tblNow_Div2B[[Name / Club]:[Points]],5,FALSE)),0,VLOOKUP(tblPointScore[[#This Row],[Name / Club]],tblNow_Div2B[[Name / Club]:[Points]],5,FALSE))</f>
        <v>0</v>
      </c>
      <c r="T43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32" s="1">
        <f>IF(ISNA(VLOOKUP(tblPointScore[[#This Row],[Name / Club]],tblSthn_Div1[[Name / Club]:[Points]],5,FALSE)),0,VLOOKUP(tblPointScore[[#This Row],[Name / Club]],tblSthn_Div1[[Name / Club]:[Points]],5,FALSE))</f>
        <v>0</v>
      </c>
      <c r="V432" s="1">
        <f>IF(ISNA(VLOOKUP(tblPointScore[[#This Row],[Name / Club]],tblSthn_Div2[[Name / Club]:[Points]],5,FALSE)),0,VLOOKUP(tblPointScore[[#This Row],[Name / Club]],tblSthn_Div2[[Name / Club]:[Points]],5,FALSE))</f>
        <v>0</v>
      </c>
      <c r="W432" s="1">
        <f>IF(ISNA(VLOOKUP(tblPointScore[[#This Row],[Name / Club]],tblSthn_Div1[Name / Club],1,FALSE)),IF(ISNA(VLOOKUP(tblPointScore[[#This Row],[Name / Club]],tblSthn_Div2[Name / Club],1,FALSE)),0,3),3)</f>
        <v>0</v>
      </c>
      <c r="X432" s="9">
        <f>SUM(tblPointScore[[#This Row],[Glbn Div 1]:[Sth H Pts]])</f>
        <v>0</v>
      </c>
      <c r="Y43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3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32" s="38" t="str">
        <f>IF(AND(tblPointScore[[#This Row],[Div 1 Pts]]&gt;0,tblPointScore[[#This Row],[Div 2 Pts]]&gt;0),"Y","N")</f>
        <v>N</v>
      </c>
      <c r="AB432" s="35" t="str">
        <f>IF(AND(tblPointScore[[#This Row],[Mac Div 1 A]]&gt;0,tblPointScore[[#This Row],[Mac Div 1 B]]&gt;0),"Y","N")</f>
        <v>N</v>
      </c>
      <c r="AC432" s="35" t="str">
        <f>IF(AND(tblPointScore[[#This Row],[Mac Div 2 A]]&gt;0,tblPointScore[[#This Row],[Mac Div 2 B]]&gt;0),"Y","N")</f>
        <v>N</v>
      </c>
      <c r="AD432" s="35" t="str">
        <f>IF(AND(tblPointScore[[#This Row],[Now Div 1 A]]&gt;0,tblPointScore[[#This Row],[Now Div 1 B]]&gt;0),"Y","N")</f>
        <v>N</v>
      </c>
      <c r="AE432" s="35" t="str">
        <f>IF(AND(tblPointScore[[#This Row],[Now Div 2 A]]&gt;0,tblPointScore[[#This Row],[Now Div 2 B]]&gt;0),"Y","N")</f>
        <v>N</v>
      </c>
      <c r="AF43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33" spans="1:32" hidden="1">
      <c r="A433" s="20">
        <f ca="1">CELL("row", A432)-1</f>
        <v>431</v>
      </c>
      <c r="B433" s="43" t="s">
        <v>609</v>
      </c>
      <c r="C433" s="43" t="s">
        <v>685</v>
      </c>
      <c r="D433" s="22" t="str">
        <f>CONCATENATE(tblPointScore[[#This Row],[Name]]," - ",tblPointScore[[#This Row],[Club]])</f>
        <v>Mares Clinton - ICC</v>
      </c>
      <c r="E433" s="23">
        <f>IF(ISNA(VLOOKUP(tblPointScore[[#This Row],[Name / Club]],tblGlbn_Div1[[Name / Club]:[Points]],5,FALSE)),0,VLOOKUP(tblPointScore[[#This Row],[Name / Club]],tblGlbn_Div1[[Name / Club]:[Points]],5,FALSE))</f>
        <v>0</v>
      </c>
      <c r="F433" s="23">
        <f>IF(ISNA(VLOOKUP(tblPointScore[[#This Row],[Name / Club]],tblGlbn_Div2[[Name / Club]:[Points]],5,FALSE)),0,VLOOKUP(tblPointScore[[#This Row],[Name / Club]],tblGlbn_Div2[[Name / Club]:[Points]],5,FALSE))</f>
        <v>0</v>
      </c>
      <c r="G433" s="23">
        <f>IF(ISNA(VLOOKUP(tblPointScore[[#This Row],[Name / Club]],tblGlbn_Div1[Name / Club],1,FALSE)),IF(ISNA(VLOOKUP(tblPointScore[[#This Row],[Name / Club]],tblGlbn_Div2[Name / Club],1,FALSE)),0,3),3)</f>
        <v>0</v>
      </c>
      <c r="H433" s="23">
        <f>IF(ISNA(VLOOKUP(tblPointScore[[#This Row],[Name / Club]],tblIll_Div1[[Name / Club]:[Points]],5,FALSE)),0,VLOOKUP(tblPointScore[[#This Row],[Name / Club]],tblIll_Div1[[Name / Club]:[Points]],5,FALSE))</f>
        <v>0</v>
      </c>
      <c r="I433" s="23">
        <f>IF(ISNA(VLOOKUP(tblPointScore[[#This Row],[Name / Club]],tblIll_Div2[[Name / Club]:[Points]],5,FALSE)),0,VLOOKUP(tblPointScore[[#This Row],[Name / Club]],tblIll_Div2[[Name / Club]:[Points]],5,FALSE))</f>
        <v>0</v>
      </c>
      <c r="J433" s="23">
        <f>IF(ISNA(VLOOKUP(tblPointScore[[#This Row],[Name / Club]],tblIll_Div1[Name / Club],1,FALSE)),IF(ISNA(VLOOKUP(tblPointScore[[#This Row],[Name / Club]],tblIll_Div2[Name / Club],1,FALSE)),0,3),3)</f>
        <v>0</v>
      </c>
      <c r="K433" s="23">
        <f>IF(ISNA(VLOOKUP(tblPointScore[[#This Row],[Name / Club]],tblMac_Div1A[[Name / Club]:[Points]],5,FALSE)),0,VLOOKUP(tblPointScore[[#This Row],[Name / Club]],tblMac_Div1A[[Name / Club]:[Points]],5,FALSE))</f>
        <v>0</v>
      </c>
      <c r="L433" s="23">
        <f>IF(ISNA(VLOOKUP(tblPointScore[[#This Row],[Name / Club]],tblMac_Div1B[[Name / Club]:[Points]],5,FALSE)),0,VLOOKUP(tblPointScore[[#This Row],[Name / Club]],tblMac_Div1B[[Name / Club]:[Points]],5,FALSE))</f>
        <v>0</v>
      </c>
      <c r="M433" s="23">
        <f>IF(ISNA(VLOOKUP(tblPointScore[[#This Row],[Name / Club]],tblMac_Div2A[[Name / Club]:[Points]],5,FALSE)),0,VLOOKUP(tblPointScore[[#This Row],[Name / Club]],tblMac_Div2A[[Name / Club]:[Points]],5,FALSE))</f>
        <v>0</v>
      </c>
      <c r="N433" s="23">
        <f>IF(ISNA(VLOOKUP(tblPointScore[[#This Row],[Name / Club]],tblMac_Div2B[[Name / Club]:[Points]],5,FALSE)),0,VLOOKUP(tblPointScore[[#This Row],[Name / Club]],tblMac_Div2B[[Name / Club]:[Points]],5,FALSE))</f>
        <v>0</v>
      </c>
      <c r="O433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33" s="23">
        <f>IF(ISNA(VLOOKUP(tblPointScore[[#This Row],[Name / Club]],tblNow_Div1A[[Name / Club]:[Points]],5,FALSE)),0,VLOOKUP(tblPointScore[[#This Row],[Name / Club]],tblNow_Div1A[[Name / Club]:[Points]],5,FALSE))</f>
        <v>0</v>
      </c>
      <c r="Q433" s="23">
        <f>IF(ISNA(VLOOKUP(tblPointScore[[#This Row],[Name / Club]],tblNow_Div1B[[Name / Club]:[Points]],5,FALSE)),0,VLOOKUP(tblPointScore[[#This Row],[Name / Club]],tblNow_Div1B[[Name / Club]:[Points]],5,FALSE))</f>
        <v>0</v>
      </c>
      <c r="R433" s="23">
        <f>IF(ISNA(VLOOKUP(tblPointScore[[#This Row],[Name / Club]],tblNow_Div2A[[Name / Club]:[Points]],5,FALSE)),0,VLOOKUP(tblPointScore[[#This Row],[Name / Club]],tblNow_Div2A[[Name / Club]:[Points]],5,FALSE))</f>
        <v>0</v>
      </c>
      <c r="S433" s="23">
        <f>IF(ISNA(VLOOKUP(tblPointScore[[#This Row],[Name / Club]],tblNow_Div2B[[Name / Club]:[Points]],5,FALSE)),0,VLOOKUP(tblPointScore[[#This Row],[Name / Club]],tblNow_Div2B[[Name / Club]:[Points]],5,FALSE))</f>
        <v>0</v>
      </c>
      <c r="T433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33" s="23">
        <f>IF(ISNA(VLOOKUP(tblPointScore[[#This Row],[Name / Club]],tblSthn_Div1[[Name / Club]:[Points]],5,FALSE)),0,VLOOKUP(tblPointScore[[#This Row],[Name / Club]],tblSthn_Div1[[Name / Club]:[Points]],5,FALSE))</f>
        <v>0</v>
      </c>
      <c r="V433" s="23">
        <f>IF(ISNA(VLOOKUP(tblPointScore[[#This Row],[Name / Club]],tblSthn_Div2[[Name / Club]:[Points]],5,FALSE)),0,VLOOKUP(tblPointScore[[#This Row],[Name / Club]],tblSthn_Div2[[Name / Club]:[Points]],5,FALSE))</f>
        <v>0</v>
      </c>
      <c r="W433" s="23">
        <f>IF(ISNA(VLOOKUP(tblPointScore[[#This Row],[Name / Club]],tblSthn_Div1[Name / Club],1,FALSE)),IF(ISNA(VLOOKUP(tblPointScore[[#This Row],[Name / Club]],tblSthn_Div2[Name / Club],1,FALSE)),0,3),3)</f>
        <v>0</v>
      </c>
      <c r="X433" s="23">
        <f>SUM(tblPointScore[[#This Row],[Glbn Div 1]:[Sth H Pts]])</f>
        <v>0</v>
      </c>
      <c r="Y433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33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33" s="44" t="str">
        <f>IF(AND(tblPointScore[[#This Row],[Div 1 Pts]]&gt;0,tblPointScore[[#This Row],[Div 2 Pts]]&gt;0),"Y","N")</f>
        <v>N</v>
      </c>
      <c r="AB433" s="45" t="str">
        <f>IF(AND(tblPointScore[[#This Row],[Mac Div 1 A]]&gt;0,tblPointScore[[#This Row],[Mac Div 1 B]]&gt;0),"Y","N")</f>
        <v>N</v>
      </c>
      <c r="AC433" s="45" t="str">
        <f>IF(AND(tblPointScore[[#This Row],[Mac Div 2 A]]&gt;0,tblPointScore[[#This Row],[Mac Div 2 B]]&gt;0),"Y","N")</f>
        <v>N</v>
      </c>
      <c r="AD433" s="45" t="str">
        <f>IF(AND(tblPointScore[[#This Row],[Now Div 1 A]]&gt;0,tblPointScore[[#This Row],[Now Div 1 B]]&gt;0),"Y","N")</f>
        <v>N</v>
      </c>
      <c r="AE433" s="45" t="str">
        <f>IF(AND(tblPointScore[[#This Row],[Now Div 2 A]]&gt;0,tblPointScore[[#This Row],[Now Div 2 B]]&gt;0),"Y","N")</f>
        <v>N</v>
      </c>
      <c r="AF433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34" spans="1:32" hidden="1">
      <c r="A434" s="20">
        <f ca="1">CELL("row", A433)-1</f>
        <v>432</v>
      </c>
      <c r="B434" s="43" t="s">
        <v>606</v>
      </c>
      <c r="C434" s="43" t="s">
        <v>685</v>
      </c>
      <c r="D434" s="22" t="str">
        <f>CONCATENATE(tblPointScore[[#This Row],[Name]]," - ",tblPointScore[[#This Row],[Club]])</f>
        <v>Marshall Zac - ICC</v>
      </c>
      <c r="E434" s="23">
        <f>IF(ISNA(VLOOKUP(tblPointScore[[#This Row],[Name / Club]],tblGlbn_Div1[[Name / Club]:[Points]],5,FALSE)),0,VLOOKUP(tblPointScore[[#This Row],[Name / Club]],tblGlbn_Div1[[Name / Club]:[Points]],5,FALSE))</f>
        <v>0</v>
      </c>
      <c r="F434" s="23">
        <f>IF(ISNA(VLOOKUP(tblPointScore[[#This Row],[Name / Club]],tblGlbn_Div2[[Name / Club]:[Points]],5,FALSE)),0,VLOOKUP(tblPointScore[[#This Row],[Name / Club]],tblGlbn_Div2[[Name / Club]:[Points]],5,FALSE))</f>
        <v>0</v>
      </c>
      <c r="G434" s="23">
        <f>IF(ISNA(VLOOKUP(tblPointScore[[#This Row],[Name / Club]],tblGlbn_Div1[Name / Club],1,FALSE)),IF(ISNA(VLOOKUP(tblPointScore[[#This Row],[Name / Club]],tblGlbn_Div2[Name / Club],1,FALSE)),0,3),3)</f>
        <v>0</v>
      </c>
      <c r="H434" s="23">
        <f>IF(ISNA(VLOOKUP(tblPointScore[[#This Row],[Name / Club]],tblIll_Div1[[Name / Club]:[Points]],5,FALSE)),0,VLOOKUP(tblPointScore[[#This Row],[Name / Club]],tblIll_Div1[[Name / Club]:[Points]],5,FALSE))</f>
        <v>0</v>
      </c>
      <c r="I434" s="23">
        <f>IF(ISNA(VLOOKUP(tblPointScore[[#This Row],[Name / Club]],tblIll_Div2[[Name / Club]:[Points]],5,FALSE)),0,VLOOKUP(tblPointScore[[#This Row],[Name / Club]],tblIll_Div2[[Name / Club]:[Points]],5,FALSE))</f>
        <v>0</v>
      </c>
      <c r="J434" s="23">
        <f>IF(ISNA(VLOOKUP(tblPointScore[[#This Row],[Name / Club]],tblIll_Div1[Name / Club],1,FALSE)),IF(ISNA(VLOOKUP(tblPointScore[[#This Row],[Name / Club]],tblIll_Div2[Name / Club],1,FALSE)),0,3),3)</f>
        <v>0</v>
      </c>
      <c r="K434" s="23">
        <f>IF(ISNA(VLOOKUP(tblPointScore[[#This Row],[Name / Club]],tblMac_Div1A[[Name / Club]:[Points]],5,FALSE)),0,VLOOKUP(tblPointScore[[#This Row],[Name / Club]],tblMac_Div1A[[Name / Club]:[Points]],5,FALSE))</f>
        <v>0</v>
      </c>
      <c r="L434" s="23">
        <f>IF(ISNA(VLOOKUP(tblPointScore[[#This Row],[Name / Club]],tblMac_Div1B[[Name / Club]:[Points]],5,FALSE)),0,VLOOKUP(tblPointScore[[#This Row],[Name / Club]],tblMac_Div1B[[Name / Club]:[Points]],5,FALSE))</f>
        <v>0</v>
      </c>
      <c r="M434" s="23">
        <f>IF(ISNA(VLOOKUP(tblPointScore[[#This Row],[Name / Club]],tblMac_Div2A[[Name / Club]:[Points]],5,FALSE)),0,VLOOKUP(tblPointScore[[#This Row],[Name / Club]],tblMac_Div2A[[Name / Club]:[Points]],5,FALSE))</f>
        <v>0</v>
      </c>
      <c r="N434" s="23">
        <f>IF(ISNA(VLOOKUP(tblPointScore[[#This Row],[Name / Club]],tblMac_Div2B[[Name / Club]:[Points]],5,FALSE)),0,VLOOKUP(tblPointScore[[#This Row],[Name / Club]],tblMac_Div2B[[Name / Club]:[Points]],5,FALSE))</f>
        <v>0</v>
      </c>
      <c r="O434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34" s="23">
        <f>IF(ISNA(VLOOKUP(tblPointScore[[#This Row],[Name / Club]],tblNow_Div1A[[Name / Club]:[Points]],5,FALSE)),0,VLOOKUP(tblPointScore[[#This Row],[Name / Club]],tblNow_Div1A[[Name / Club]:[Points]],5,FALSE))</f>
        <v>0</v>
      </c>
      <c r="Q434" s="23">
        <f>IF(ISNA(VLOOKUP(tblPointScore[[#This Row],[Name / Club]],tblNow_Div1B[[Name / Club]:[Points]],5,FALSE)),0,VLOOKUP(tblPointScore[[#This Row],[Name / Club]],tblNow_Div1B[[Name / Club]:[Points]],5,FALSE))</f>
        <v>0</v>
      </c>
      <c r="R434" s="23">
        <f>IF(ISNA(VLOOKUP(tblPointScore[[#This Row],[Name / Club]],tblNow_Div2A[[Name / Club]:[Points]],5,FALSE)),0,VLOOKUP(tblPointScore[[#This Row],[Name / Club]],tblNow_Div2A[[Name / Club]:[Points]],5,FALSE))</f>
        <v>0</v>
      </c>
      <c r="S434" s="23">
        <f>IF(ISNA(VLOOKUP(tblPointScore[[#This Row],[Name / Club]],tblNow_Div2B[[Name / Club]:[Points]],5,FALSE)),0,VLOOKUP(tblPointScore[[#This Row],[Name / Club]],tblNow_Div2B[[Name / Club]:[Points]],5,FALSE))</f>
        <v>0</v>
      </c>
      <c r="T434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34" s="23">
        <f>IF(ISNA(VLOOKUP(tblPointScore[[#This Row],[Name / Club]],tblSthn_Div1[[Name / Club]:[Points]],5,FALSE)),0,VLOOKUP(tblPointScore[[#This Row],[Name / Club]],tblSthn_Div1[[Name / Club]:[Points]],5,FALSE))</f>
        <v>0</v>
      </c>
      <c r="V434" s="23">
        <f>IF(ISNA(VLOOKUP(tblPointScore[[#This Row],[Name / Club]],tblSthn_Div2[[Name / Club]:[Points]],5,FALSE)),0,VLOOKUP(tblPointScore[[#This Row],[Name / Club]],tblSthn_Div2[[Name / Club]:[Points]],5,FALSE))</f>
        <v>0</v>
      </c>
      <c r="W434" s="23">
        <f>IF(ISNA(VLOOKUP(tblPointScore[[#This Row],[Name / Club]],tblSthn_Div1[Name / Club],1,FALSE)),IF(ISNA(VLOOKUP(tblPointScore[[#This Row],[Name / Club]],tblSthn_Div2[Name / Club],1,FALSE)),0,3),3)</f>
        <v>0</v>
      </c>
      <c r="X434" s="23">
        <f>SUM(tblPointScore[[#This Row],[Glbn Div 1]:[Sth H Pts]])</f>
        <v>0</v>
      </c>
      <c r="Y434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34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34" s="44" t="str">
        <f>IF(AND(tblPointScore[[#This Row],[Div 1 Pts]]&gt;0,tblPointScore[[#This Row],[Div 2 Pts]]&gt;0),"Y","N")</f>
        <v>N</v>
      </c>
      <c r="AB434" s="45" t="str">
        <f>IF(AND(tblPointScore[[#This Row],[Mac Div 1 A]]&gt;0,tblPointScore[[#This Row],[Mac Div 1 B]]&gt;0),"Y","N")</f>
        <v>N</v>
      </c>
      <c r="AC434" s="45" t="str">
        <f>IF(AND(tblPointScore[[#This Row],[Mac Div 2 A]]&gt;0,tblPointScore[[#This Row],[Mac Div 2 B]]&gt;0),"Y","N")</f>
        <v>N</v>
      </c>
      <c r="AD434" s="45" t="str">
        <f>IF(AND(tblPointScore[[#This Row],[Now Div 1 A]]&gt;0,tblPointScore[[#This Row],[Now Div 1 B]]&gt;0),"Y","N")</f>
        <v>N</v>
      </c>
      <c r="AE434" s="45" t="str">
        <f>IF(AND(tblPointScore[[#This Row],[Now Div 2 A]]&gt;0,tblPointScore[[#This Row],[Now Div 2 B]]&gt;0),"Y","N")</f>
        <v>N</v>
      </c>
      <c r="AF434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35" spans="1:32" hidden="1">
      <c r="A435" s="1">
        <f ca="1">CELL("row", A434)-1</f>
        <v>433</v>
      </c>
      <c r="B435" s="7" t="s">
        <v>387</v>
      </c>
      <c r="C435" s="7" t="s">
        <v>685</v>
      </c>
      <c r="D435" s="4" t="str">
        <f>CONCATENATE(tblPointScore[[#This Row],[Name]]," - ",tblPointScore[[#This Row],[Club]])</f>
        <v>Martin Brad - ICC</v>
      </c>
      <c r="E435" s="1">
        <f>IF(ISNA(VLOOKUP(tblPointScore[[#This Row],[Name / Club]],tblGlbn_Div1[[Name / Club]:[Points]],5,FALSE)),0,VLOOKUP(tblPointScore[[#This Row],[Name / Club]],tblGlbn_Div1[[Name / Club]:[Points]],5,FALSE))</f>
        <v>0</v>
      </c>
      <c r="F435" s="9">
        <f>IF(ISNA(VLOOKUP(tblPointScore[[#This Row],[Name / Club]],tblGlbn_Div2[[Name / Club]:[Points]],5,FALSE)),0,VLOOKUP(tblPointScore[[#This Row],[Name / Club]],tblGlbn_Div2[[Name / Club]:[Points]],5,FALSE))</f>
        <v>0</v>
      </c>
      <c r="G435" s="9">
        <f>IF(ISNA(VLOOKUP(tblPointScore[[#This Row],[Name / Club]],tblGlbn_Div1[Name / Club],1,FALSE)),IF(ISNA(VLOOKUP(tblPointScore[[#This Row],[Name / Club]],tblGlbn_Div2[Name / Club],1,FALSE)),0,3),3)</f>
        <v>0</v>
      </c>
      <c r="H435" s="1">
        <f>IF(ISNA(VLOOKUP(tblPointScore[[#This Row],[Name / Club]],tblIll_Div1[[Name / Club]:[Points]],5,FALSE)),0,VLOOKUP(tblPointScore[[#This Row],[Name / Club]],tblIll_Div1[[Name / Club]:[Points]],5,FALSE))</f>
        <v>0</v>
      </c>
      <c r="I435" s="1">
        <f>IF(ISNA(VLOOKUP(tblPointScore[[#This Row],[Name / Club]],tblIll_Div2[[Name / Club]:[Points]],5,FALSE)),0,VLOOKUP(tblPointScore[[#This Row],[Name / Club]],tblIll_Div2[[Name / Club]:[Points]],5,FALSE))</f>
        <v>0</v>
      </c>
      <c r="J435" s="1">
        <f>IF(ISNA(VLOOKUP(tblPointScore[[#This Row],[Name / Club]],tblIll_Div1[Name / Club],1,FALSE)),IF(ISNA(VLOOKUP(tblPointScore[[#This Row],[Name / Club]],tblIll_Div2[Name / Club],1,FALSE)),0,3),3)</f>
        <v>0</v>
      </c>
      <c r="K435" s="1">
        <f>IF(ISNA(VLOOKUP(tblPointScore[[#This Row],[Name / Club]],tblMac_Div1A[[Name / Club]:[Points]],5,FALSE)),0,VLOOKUP(tblPointScore[[#This Row],[Name / Club]],tblMac_Div1A[[Name / Club]:[Points]],5,FALSE))</f>
        <v>0</v>
      </c>
      <c r="L435" s="1">
        <f>IF(ISNA(VLOOKUP(tblPointScore[[#This Row],[Name / Club]],tblMac_Div1B[[Name / Club]:[Points]],5,FALSE)),0,VLOOKUP(tblPointScore[[#This Row],[Name / Club]],tblMac_Div1B[[Name / Club]:[Points]],5,FALSE))</f>
        <v>0</v>
      </c>
      <c r="M435" s="1">
        <f>IF(ISNA(VLOOKUP(tblPointScore[[#This Row],[Name / Club]],tblMac_Div2A[[Name / Club]:[Points]],5,FALSE)),0,VLOOKUP(tblPointScore[[#This Row],[Name / Club]],tblMac_Div2A[[Name / Club]:[Points]],5,FALSE))</f>
        <v>0</v>
      </c>
      <c r="N435" s="1">
        <f>IF(ISNA(VLOOKUP(tblPointScore[[#This Row],[Name / Club]],tblMac_Div2B[[Name / Club]:[Points]],5,FALSE)),0,VLOOKUP(tblPointScore[[#This Row],[Name / Club]],tblMac_Div2B[[Name / Club]:[Points]],5,FALSE))</f>
        <v>0</v>
      </c>
      <c r="O43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35" s="1">
        <f>IF(ISNA(VLOOKUP(tblPointScore[[#This Row],[Name / Club]],tblNow_Div1A[[Name / Club]:[Points]],5,FALSE)),0,VLOOKUP(tblPointScore[[#This Row],[Name / Club]],tblNow_Div1A[[Name / Club]:[Points]],5,FALSE))</f>
        <v>0</v>
      </c>
      <c r="Q435" s="1">
        <f>IF(ISNA(VLOOKUP(tblPointScore[[#This Row],[Name / Club]],tblNow_Div1B[[Name / Club]:[Points]],5,FALSE)),0,VLOOKUP(tblPointScore[[#This Row],[Name / Club]],tblNow_Div1B[[Name / Club]:[Points]],5,FALSE))</f>
        <v>0</v>
      </c>
      <c r="R435" s="1">
        <f>IF(ISNA(VLOOKUP(tblPointScore[[#This Row],[Name / Club]],tblNow_Div2A[[Name / Club]:[Points]],5,FALSE)),0,VLOOKUP(tblPointScore[[#This Row],[Name / Club]],tblNow_Div2A[[Name / Club]:[Points]],5,FALSE))</f>
        <v>0</v>
      </c>
      <c r="S435" s="1">
        <f>IF(ISNA(VLOOKUP(tblPointScore[[#This Row],[Name / Club]],tblNow_Div2B[[Name / Club]:[Points]],5,FALSE)),0,VLOOKUP(tblPointScore[[#This Row],[Name / Club]],tblNow_Div2B[[Name / Club]:[Points]],5,FALSE))</f>
        <v>0</v>
      </c>
      <c r="T43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35" s="1">
        <f>IF(ISNA(VLOOKUP(tblPointScore[[#This Row],[Name / Club]],tblSthn_Div1[[Name / Club]:[Points]],5,FALSE)),0,VLOOKUP(tblPointScore[[#This Row],[Name / Club]],tblSthn_Div1[[Name / Club]:[Points]],5,FALSE))</f>
        <v>0</v>
      </c>
      <c r="V435" s="1">
        <f>IF(ISNA(VLOOKUP(tblPointScore[[#This Row],[Name / Club]],tblSthn_Div2[[Name / Club]:[Points]],5,FALSE)),0,VLOOKUP(tblPointScore[[#This Row],[Name / Club]],tblSthn_Div2[[Name / Club]:[Points]],5,FALSE))</f>
        <v>0</v>
      </c>
      <c r="W435" s="1">
        <f>IF(ISNA(VLOOKUP(tblPointScore[[#This Row],[Name / Club]],tblSthn_Div1[Name / Club],1,FALSE)),IF(ISNA(VLOOKUP(tblPointScore[[#This Row],[Name / Club]],tblSthn_Div2[Name / Club],1,FALSE)),0,3),3)</f>
        <v>0</v>
      </c>
      <c r="X435" s="9">
        <f>SUM(tblPointScore[[#This Row],[Glbn Div 1]:[Sth H Pts]])</f>
        <v>0</v>
      </c>
      <c r="Y43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3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35" s="38" t="str">
        <f>IF(AND(tblPointScore[[#This Row],[Div 1 Pts]]&gt;0,tblPointScore[[#This Row],[Div 2 Pts]]&gt;0),"Y","N")</f>
        <v>N</v>
      </c>
      <c r="AB435" s="35" t="str">
        <f>IF(AND(tblPointScore[[#This Row],[Mac Div 1 A]]&gt;0,tblPointScore[[#This Row],[Mac Div 1 B]]&gt;0),"Y","N")</f>
        <v>N</v>
      </c>
      <c r="AC435" s="35" t="str">
        <f>IF(AND(tblPointScore[[#This Row],[Mac Div 2 A]]&gt;0,tblPointScore[[#This Row],[Mac Div 2 B]]&gt;0),"Y","N")</f>
        <v>N</v>
      </c>
      <c r="AD435" s="35" t="str">
        <f>IF(AND(tblPointScore[[#This Row],[Now Div 1 A]]&gt;0,tblPointScore[[#This Row],[Now Div 1 B]]&gt;0),"Y","N")</f>
        <v>N</v>
      </c>
      <c r="AE435" s="35" t="str">
        <f>IF(AND(tblPointScore[[#This Row],[Now Div 2 A]]&gt;0,tblPointScore[[#This Row],[Now Div 2 B]]&gt;0),"Y","N")</f>
        <v>N</v>
      </c>
      <c r="AF43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36" spans="1:32" hidden="1">
      <c r="A436" s="1">
        <f ca="1">CELL("row", A435)-1</f>
        <v>434</v>
      </c>
      <c r="B436" s="7" t="s">
        <v>241</v>
      </c>
      <c r="C436" s="7" t="s">
        <v>683</v>
      </c>
      <c r="D436" s="4" t="str">
        <f>CONCATENATE(tblPointScore[[#This Row],[Name]]," - ",tblPointScore[[#This Row],[Club]])</f>
        <v>Martin Fiona - SHCC</v>
      </c>
      <c r="E436" s="1">
        <f>IF(ISNA(VLOOKUP(tblPointScore[[#This Row],[Name / Club]],tblGlbn_Div1[[Name / Club]:[Points]],5,FALSE)),0,VLOOKUP(tblPointScore[[#This Row],[Name / Club]],tblGlbn_Div1[[Name / Club]:[Points]],5,FALSE))</f>
        <v>0</v>
      </c>
      <c r="F436" s="1">
        <f>IF(ISNA(VLOOKUP(tblPointScore[[#This Row],[Name / Club]],tblGlbn_Div2[[Name / Club]:[Points]],5,FALSE)),0,VLOOKUP(tblPointScore[[#This Row],[Name / Club]],tblGlbn_Div2[[Name / Club]:[Points]],5,FALSE))</f>
        <v>0</v>
      </c>
      <c r="G436" s="1">
        <f>IF(ISNA(VLOOKUP(tblPointScore[[#This Row],[Name / Club]],tblGlbn_Div1[Name / Club],1,FALSE)),IF(ISNA(VLOOKUP(tblPointScore[[#This Row],[Name / Club]],tblGlbn_Div2[Name / Club],1,FALSE)),0,3),3)</f>
        <v>0</v>
      </c>
      <c r="H436" s="1">
        <f>IF(ISNA(VLOOKUP(tblPointScore[[#This Row],[Name / Club]],tblIll_Div1[[Name / Club]:[Points]],5,FALSE)),0,VLOOKUP(tblPointScore[[#This Row],[Name / Club]],tblIll_Div1[[Name / Club]:[Points]],5,FALSE))</f>
        <v>0</v>
      </c>
      <c r="I436" s="1">
        <f>IF(ISNA(VLOOKUP(tblPointScore[[#This Row],[Name / Club]],tblIll_Div2[[Name / Club]:[Points]],5,FALSE)),0,VLOOKUP(tblPointScore[[#This Row],[Name / Club]],tblIll_Div2[[Name / Club]:[Points]],5,FALSE))</f>
        <v>0</v>
      </c>
      <c r="J436" s="1">
        <f>IF(ISNA(VLOOKUP(tblPointScore[[#This Row],[Name / Club]],tblIll_Div1[Name / Club],1,FALSE)),IF(ISNA(VLOOKUP(tblPointScore[[#This Row],[Name / Club]],tblIll_Div2[Name / Club],1,FALSE)),0,3),3)</f>
        <v>0</v>
      </c>
      <c r="K436" s="1">
        <f>IF(ISNA(VLOOKUP(tblPointScore[[#This Row],[Name / Club]],tblMac_Div1A[[Name / Club]:[Points]],5,FALSE)),0,VLOOKUP(tblPointScore[[#This Row],[Name / Club]],tblMac_Div1A[[Name / Club]:[Points]],5,FALSE))</f>
        <v>0</v>
      </c>
      <c r="L436" s="1">
        <f>IF(ISNA(VLOOKUP(tblPointScore[[#This Row],[Name / Club]],tblMac_Div1B[[Name / Club]:[Points]],5,FALSE)),0,VLOOKUP(tblPointScore[[#This Row],[Name / Club]],tblMac_Div1B[[Name / Club]:[Points]],5,FALSE))</f>
        <v>0</v>
      </c>
      <c r="M436" s="1">
        <f>IF(ISNA(VLOOKUP(tblPointScore[[#This Row],[Name / Club]],tblMac_Div2A[[Name / Club]:[Points]],5,FALSE)),0,VLOOKUP(tblPointScore[[#This Row],[Name / Club]],tblMac_Div2A[[Name / Club]:[Points]],5,FALSE))</f>
        <v>0</v>
      </c>
      <c r="N436" s="1">
        <f>IF(ISNA(VLOOKUP(tblPointScore[[#This Row],[Name / Club]],tblMac_Div2B[[Name / Club]:[Points]],5,FALSE)),0,VLOOKUP(tblPointScore[[#This Row],[Name / Club]],tblMac_Div2B[[Name / Club]:[Points]],5,FALSE))</f>
        <v>0</v>
      </c>
      <c r="O43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36" s="1">
        <f>IF(ISNA(VLOOKUP(tblPointScore[[#This Row],[Name / Club]],tblNow_Div1A[[Name / Club]:[Points]],5,FALSE)),0,VLOOKUP(tblPointScore[[#This Row],[Name / Club]],tblNow_Div1A[[Name / Club]:[Points]],5,FALSE))</f>
        <v>0</v>
      </c>
      <c r="Q436" s="1">
        <f>IF(ISNA(VLOOKUP(tblPointScore[[#This Row],[Name / Club]],tblNow_Div1B[[Name / Club]:[Points]],5,FALSE)),0,VLOOKUP(tblPointScore[[#This Row],[Name / Club]],tblNow_Div1B[[Name / Club]:[Points]],5,FALSE))</f>
        <v>0</v>
      </c>
      <c r="R436" s="1">
        <f>IF(ISNA(VLOOKUP(tblPointScore[[#This Row],[Name / Club]],tblNow_Div2A[[Name / Club]:[Points]],5,FALSE)),0,VLOOKUP(tblPointScore[[#This Row],[Name / Club]],tblNow_Div2A[[Name / Club]:[Points]],5,FALSE))</f>
        <v>0</v>
      </c>
      <c r="S436" s="1">
        <f>IF(ISNA(VLOOKUP(tblPointScore[[#This Row],[Name / Club]],tblNow_Div2B[[Name / Club]:[Points]],5,FALSE)),0,VLOOKUP(tblPointScore[[#This Row],[Name / Club]],tblNow_Div2B[[Name / Club]:[Points]],5,FALSE))</f>
        <v>0</v>
      </c>
      <c r="T43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36" s="1">
        <f>IF(ISNA(VLOOKUP(tblPointScore[[#This Row],[Name / Club]],tblSthn_Div1[[Name / Club]:[Points]],5,FALSE)),0,VLOOKUP(tblPointScore[[#This Row],[Name / Club]],tblSthn_Div1[[Name / Club]:[Points]],5,FALSE))</f>
        <v>0</v>
      </c>
      <c r="V436" s="1">
        <f>IF(ISNA(VLOOKUP(tblPointScore[[#This Row],[Name / Club]],tblSthn_Div2[[Name / Club]:[Points]],5,FALSE)),0,VLOOKUP(tblPointScore[[#This Row],[Name / Club]],tblSthn_Div2[[Name / Club]:[Points]],5,FALSE))</f>
        <v>0</v>
      </c>
      <c r="W436" s="1">
        <f>IF(ISNA(VLOOKUP(tblPointScore[[#This Row],[Name / Club]],tblSthn_Div1[Name / Club],1,FALSE)),IF(ISNA(VLOOKUP(tblPointScore[[#This Row],[Name / Club]],tblSthn_Div2[Name / Club],1,FALSE)),0,3),3)</f>
        <v>0</v>
      </c>
      <c r="X436" s="1">
        <f>SUM(tblPointScore[[#This Row],[Glbn Div 1]:[Sth H Pts]])</f>
        <v>0</v>
      </c>
      <c r="Y43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3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36" s="38" t="str">
        <f>IF(AND(tblPointScore[[#This Row],[Div 1 Pts]]&gt;0,tblPointScore[[#This Row],[Div 2 Pts]]&gt;0),"Y","N")</f>
        <v>N</v>
      </c>
      <c r="AB436" s="35" t="str">
        <f>IF(AND(tblPointScore[[#This Row],[Mac Div 1 A]]&gt;0,tblPointScore[[#This Row],[Mac Div 1 B]]&gt;0),"Y","N")</f>
        <v>N</v>
      </c>
      <c r="AC436" s="35" t="str">
        <f>IF(AND(tblPointScore[[#This Row],[Mac Div 2 A]]&gt;0,tblPointScore[[#This Row],[Mac Div 2 B]]&gt;0),"Y","N")</f>
        <v>N</v>
      </c>
      <c r="AD436" s="35" t="str">
        <f>IF(AND(tblPointScore[[#This Row],[Now Div 1 A]]&gt;0,tblPointScore[[#This Row],[Now Div 1 B]]&gt;0),"Y","N")</f>
        <v>N</v>
      </c>
      <c r="AE436" s="35" t="str">
        <f>IF(AND(tblPointScore[[#This Row],[Now Div 2 A]]&gt;0,tblPointScore[[#This Row],[Now Div 2 B]]&gt;0),"Y","N")</f>
        <v>N</v>
      </c>
      <c r="AF43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37" spans="1:32" hidden="1">
      <c r="A437" s="1">
        <f ca="1">CELL("row", A436)-1</f>
        <v>435</v>
      </c>
      <c r="B437" s="7" t="s">
        <v>492</v>
      </c>
      <c r="C437" s="7" t="s">
        <v>684</v>
      </c>
      <c r="D437" s="4" t="str">
        <f>CONCATENATE(tblPointScore[[#This Row],[Name]]," - ",tblPointScore[[#This Row],[Club]])</f>
        <v>Mason Damian - NVC</v>
      </c>
      <c r="E437" s="1">
        <f>IF(ISNA(VLOOKUP(tblPointScore[[#This Row],[Name / Club]],tblGlbn_Div1[[Name / Club]:[Points]],5,FALSE)),0,VLOOKUP(tblPointScore[[#This Row],[Name / Club]],tblGlbn_Div1[[Name / Club]:[Points]],5,FALSE))</f>
        <v>0</v>
      </c>
      <c r="F437" s="9">
        <f>IF(ISNA(VLOOKUP(tblPointScore[[#This Row],[Name / Club]],tblGlbn_Div2[[Name / Club]:[Points]],5,FALSE)),0,VLOOKUP(tblPointScore[[#This Row],[Name / Club]],tblGlbn_Div2[[Name / Club]:[Points]],5,FALSE))</f>
        <v>0</v>
      </c>
      <c r="G437" s="9">
        <f>IF(ISNA(VLOOKUP(tblPointScore[[#This Row],[Name / Club]],tblGlbn_Div1[Name / Club],1,FALSE)),IF(ISNA(VLOOKUP(tblPointScore[[#This Row],[Name / Club]],tblGlbn_Div2[Name / Club],1,FALSE)),0,3),3)</f>
        <v>0</v>
      </c>
      <c r="H437" s="1">
        <f>IF(ISNA(VLOOKUP(tblPointScore[[#This Row],[Name / Club]],tblIll_Div1[[Name / Club]:[Points]],5,FALSE)),0,VLOOKUP(tblPointScore[[#This Row],[Name / Club]],tblIll_Div1[[Name / Club]:[Points]],5,FALSE))</f>
        <v>0</v>
      </c>
      <c r="I437" s="1">
        <f>IF(ISNA(VLOOKUP(tblPointScore[[#This Row],[Name / Club]],tblIll_Div2[[Name / Club]:[Points]],5,FALSE)),0,VLOOKUP(tblPointScore[[#This Row],[Name / Club]],tblIll_Div2[[Name / Club]:[Points]],5,FALSE))</f>
        <v>0</v>
      </c>
      <c r="J437" s="1">
        <f>IF(ISNA(VLOOKUP(tblPointScore[[#This Row],[Name / Club]],tblIll_Div1[Name / Club],1,FALSE)),IF(ISNA(VLOOKUP(tblPointScore[[#This Row],[Name / Club]],tblIll_Div2[Name / Club],1,FALSE)),0,3),3)</f>
        <v>0</v>
      </c>
      <c r="K437" s="1">
        <f>IF(ISNA(VLOOKUP(tblPointScore[[#This Row],[Name / Club]],tblMac_Div1A[[Name / Club]:[Points]],5,FALSE)),0,VLOOKUP(tblPointScore[[#This Row],[Name / Club]],tblMac_Div1A[[Name / Club]:[Points]],5,FALSE))</f>
        <v>0</v>
      </c>
      <c r="L437" s="1">
        <f>IF(ISNA(VLOOKUP(tblPointScore[[#This Row],[Name / Club]],tblMac_Div1B[[Name / Club]:[Points]],5,FALSE)),0,VLOOKUP(tblPointScore[[#This Row],[Name / Club]],tblMac_Div1B[[Name / Club]:[Points]],5,FALSE))</f>
        <v>0</v>
      </c>
      <c r="M437" s="1">
        <f>IF(ISNA(VLOOKUP(tblPointScore[[#This Row],[Name / Club]],tblMac_Div2A[[Name / Club]:[Points]],5,FALSE)),0,VLOOKUP(tblPointScore[[#This Row],[Name / Club]],tblMac_Div2A[[Name / Club]:[Points]],5,FALSE))</f>
        <v>0</v>
      </c>
      <c r="N437" s="1">
        <f>IF(ISNA(VLOOKUP(tblPointScore[[#This Row],[Name / Club]],tblMac_Div2B[[Name / Club]:[Points]],5,FALSE)),0,VLOOKUP(tblPointScore[[#This Row],[Name / Club]],tblMac_Div2B[[Name / Club]:[Points]],5,FALSE))</f>
        <v>0</v>
      </c>
      <c r="O43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37" s="1">
        <f>IF(ISNA(VLOOKUP(tblPointScore[[#This Row],[Name / Club]],tblNow_Div1A[[Name / Club]:[Points]],5,FALSE)),0,VLOOKUP(tblPointScore[[#This Row],[Name / Club]],tblNow_Div1A[[Name / Club]:[Points]],5,FALSE))</f>
        <v>0</v>
      </c>
      <c r="Q437" s="1">
        <f>IF(ISNA(VLOOKUP(tblPointScore[[#This Row],[Name / Club]],tblNow_Div1B[[Name / Club]:[Points]],5,FALSE)),0,VLOOKUP(tblPointScore[[#This Row],[Name / Club]],tblNow_Div1B[[Name / Club]:[Points]],5,FALSE))</f>
        <v>0</v>
      </c>
      <c r="R437" s="1">
        <f>IF(ISNA(VLOOKUP(tblPointScore[[#This Row],[Name / Club]],tblNow_Div2A[[Name / Club]:[Points]],5,FALSE)),0,VLOOKUP(tblPointScore[[#This Row],[Name / Club]],tblNow_Div2A[[Name / Club]:[Points]],5,FALSE))</f>
        <v>0</v>
      </c>
      <c r="S437" s="1">
        <f>IF(ISNA(VLOOKUP(tblPointScore[[#This Row],[Name / Club]],tblNow_Div2B[[Name / Club]:[Points]],5,FALSE)),0,VLOOKUP(tblPointScore[[#This Row],[Name / Club]],tblNow_Div2B[[Name / Club]:[Points]],5,FALSE))</f>
        <v>0</v>
      </c>
      <c r="T43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37" s="1">
        <f>IF(ISNA(VLOOKUP(tblPointScore[[#This Row],[Name / Club]],tblSthn_Div1[[Name / Club]:[Points]],5,FALSE)),0,VLOOKUP(tblPointScore[[#This Row],[Name / Club]],tblSthn_Div1[[Name / Club]:[Points]],5,FALSE))</f>
        <v>0</v>
      </c>
      <c r="V437" s="1">
        <f>IF(ISNA(VLOOKUP(tblPointScore[[#This Row],[Name / Club]],tblSthn_Div2[[Name / Club]:[Points]],5,FALSE)),0,VLOOKUP(tblPointScore[[#This Row],[Name / Club]],tblSthn_Div2[[Name / Club]:[Points]],5,FALSE))</f>
        <v>0</v>
      </c>
      <c r="W437" s="1">
        <f>IF(ISNA(VLOOKUP(tblPointScore[[#This Row],[Name / Club]],tblSthn_Div1[Name / Club],1,FALSE)),IF(ISNA(VLOOKUP(tblPointScore[[#This Row],[Name / Club]],tblSthn_Div2[Name / Club],1,FALSE)),0,3),3)</f>
        <v>0</v>
      </c>
      <c r="X437" s="9">
        <f>SUM(tblPointScore[[#This Row],[Glbn Div 1]:[Sth H Pts]])</f>
        <v>0</v>
      </c>
      <c r="Y43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3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37" s="38" t="str">
        <f>IF(AND(tblPointScore[[#This Row],[Div 1 Pts]]&gt;0,tblPointScore[[#This Row],[Div 2 Pts]]&gt;0),"Y","N")</f>
        <v>N</v>
      </c>
      <c r="AB437" s="35" t="str">
        <f>IF(AND(tblPointScore[[#This Row],[Mac Div 1 A]]&gt;0,tblPointScore[[#This Row],[Mac Div 1 B]]&gt;0),"Y","N")</f>
        <v>N</v>
      </c>
      <c r="AC437" s="35" t="str">
        <f>IF(AND(tblPointScore[[#This Row],[Mac Div 2 A]]&gt;0,tblPointScore[[#This Row],[Mac Div 2 B]]&gt;0),"Y","N")</f>
        <v>N</v>
      </c>
      <c r="AD437" s="35" t="str">
        <f>IF(AND(tblPointScore[[#This Row],[Now Div 1 A]]&gt;0,tblPointScore[[#This Row],[Now Div 1 B]]&gt;0),"Y","N")</f>
        <v>N</v>
      </c>
      <c r="AE437" s="35" t="str">
        <f>IF(AND(tblPointScore[[#This Row],[Now Div 2 A]]&gt;0,tblPointScore[[#This Row],[Now Div 2 B]]&gt;0),"Y","N")</f>
        <v>N</v>
      </c>
      <c r="AF43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38" spans="1:32" hidden="1">
      <c r="A438" s="1">
        <f ca="1">CELL("row", A437)-1</f>
        <v>436</v>
      </c>
      <c r="B438" s="7" t="s">
        <v>493</v>
      </c>
      <c r="C438" s="7" t="s">
        <v>685</v>
      </c>
      <c r="D438" s="4" t="str">
        <f>CONCATENATE(tblPointScore[[#This Row],[Name]]," - ",tblPointScore[[#This Row],[Club]])</f>
        <v>Mathiske Guy - ICC</v>
      </c>
      <c r="E438" s="1">
        <f>IF(ISNA(VLOOKUP(tblPointScore[[#This Row],[Name / Club]],tblGlbn_Div1[[Name / Club]:[Points]],5,FALSE)),0,VLOOKUP(tblPointScore[[#This Row],[Name / Club]],tblGlbn_Div1[[Name / Club]:[Points]],5,FALSE))</f>
        <v>0</v>
      </c>
      <c r="F438" s="9">
        <f>IF(ISNA(VLOOKUP(tblPointScore[[#This Row],[Name / Club]],tblGlbn_Div2[[Name / Club]:[Points]],5,FALSE)),0,VLOOKUP(tblPointScore[[#This Row],[Name / Club]],tblGlbn_Div2[[Name / Club]:[Points]],5,FALSE))</f>
        <v>0</v>
      </c>
      <c r="G438" s="9">
        <f>IF(ISNA(VLOOKUP(tblPointScore[[#This Row],[Name / Club]],tblGlbn_Div1[Name / Club],1,FALSE)),IF(ISNA(VLOOKUP(tblPointScore[[#This Row],[Name / Club]],tblGlbn_Div2[Name / Club],1,FALSE)),0,3),3)</f>
        <v>0</v>
      </c>
      <c r="H438" s="1">
        <f>IF(ISNA(VLOOKUP(tblPointScore[[#This Row],[Name / Club]],tblIll_Div1[[Name / Club]:[Points]],5,FALSE)),0,VLOOKUP(tblPointScore[[#This Row],[Name / Club]],tblIll_Div1[[Name / Club]:[Points]],5,FALSE))</f>
        <v>0</v>
      </c>
      <c r="I438" s="1">
        <f>IF(ISNA(VLOOKUP(tblPointScore[[#This Row],[Name / Club]],tblIll_Div2[[Name / Club]:[Points]],5,FALSE)),0,VLOOKUP(tblPointScore[[#This Row],[Name / Club]],tblIll_Div2[[Name / Club]:[Points]],5,FALSE))</f>
        <v>0</v>
      </c>
      <c r="J438" s="1">
        <f>IF(ISNA(VLOOKUP(tblPointScore[[#This Row],[Name / Club]],tblIll_Div1[Name / Club],1,FALSE)),IF(ISNA(VLOOKUP(tblPointScore[[#This Row],[Name / Club]],tblIll_Div2[Name / Club],1,FALSE)),0,3),3)</f>
        <v>0</v>
      </c>
      <c r="K438" s="1">
        <f>IF(ISNA(VLOOKUP(tblPointScore[[#This Row],[Name / Club]],tblMac_Div1A[[Name / Club]:[Points]],5,FALSE)),0,VLOOKUP(tblPointScore[[#This Row],[Name / Club]],tblMac_Div1A[[Name / Club]:[Points]],5,FALSE))</f>
        <v>0</v>
      </c>
      <c r="L438" s="1">
        <f>IF(ISNA(VLOOKUP(tblPointScore[[#This Row],[Name / Club]],tblMac_Div1B[[Name / Club]:[Points]],5,FALSE)),0,VLOOKUP(tblPointScore[[#This Row],[Name / Club]],tblMac_Div1B[[Name / Club]:[Points]],5,FALSE))</f>
        <v>0</v>
      </c>
      <c r="M438" s="1">
        <f>IF(ISNA(VLOOKUP(tblPointScore[[#This Row],[Name / Club]],tblMac_Div2A[[Name / Club]:[Points]],5,FALSE)),0,VLOOKUP(tblPointScore[[#This Row],[Name / Club]],tblMac_Div2A[[Name / Club]:[Points]],5,FALSE))</f>
        <v>0</v>
      </c>
      <c r="N438" s="1">
        <f>IF(ISNA(VLOOKUP(tblPointScore[[#This Row],[Name / Club]],tblMac_Div2B[[Name / Club]:[Points]],5,FALSE)),0,VLOOKUP(tblPointScore[[#This Row],[Name / Club]],tblMac_Div2B[[Name / Club]:[Points]],5,FALSE))</f>
        <v>0</v>
      </c>
      <c r="O43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38" s="1">
        <f>IF(ISNA(VLOOKUP(tblPointScore[[#This Row],[Name / Club]],tblNow_Div1A[[Name / Club]:[Points]],5,FALSE)),0,VLOOKUP(tblPointScore[[#This Row],[Name / Club]],tblNow_Div1A[[Name / Club]:[Points]],5,FALSE))</f>
        <v>0</v>
      </c>
      <c r="Q438" s="1">
        <f>IF(ISNA(VLOOKUP(tblPointScore[[#This Row],[Name / Club]],tblNow_Div1B[[Name / Club]:[Points]],5,FALSE)),0,VLOOKUP(tblPointScore[[#This Row],[Name / Club]],tblNow_Div1B[[Name / Club]:[Points]],5,FALSE))</f>
        <v>0</v>
      </c>
      <c r="R438" s="1">
        <f>IF(ISNA(VLOOKUP(tblPointScore[[#This Row],[Name / Club]],tblNow_Div2A[[Name / Club]:[Points]],5,FALSE)),0,VLOOKUP(tblPointScore[[#This Row],[Name / Club]],tblNow_Div2A[[Name / Club]:[Points]],5,FALSE))</f>
        <v>0</v>
      </c>
      <c r="S438" s="1">
        <f>IF(ISNA(VLOOKUP(tblPointScore[[#This Row],[Name / Club]],tblNow_Div2B[[Name / Club]:[Points]],5,FALSE)),0,VLOOKUP(tblPointScore[[#This Row],[Name / Club]],tblNow_Div2B[[Name / Club]:[Points]],5,FALSE))</f>
        <v>0</v>
      </c>
      <c r="T43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38" s="1">
        <f>IF(ISNA(VLOOKUP(tblPointScore[[#This Row],[Name / Club]],tblSthn_Div1[[Name / Club]:[Points]],5,FALSE)),0,VLOOKUP(tblPointScore[[#This Row],[Name / Club]],tblSthn_Div1[[Name / Club]:[Points]],5,FALSE))</f>
        <v>0</v>
      </c>
      <c r="V438" s="1">
        <f>IF(ISNA(VLOOKUP(tblPointScore[[#This Row],[Name / Club]],tblSthn_Div2[[Name / Club]:[Points]],5,FALSE)),0,VLOOKUP(tblPointScore[[#This Row],[Name / Club]],tblSthn_Div2[[Name / Club]:[Points]],5,FALSE))</f>
        <v>0</v>
      </c>
      <c r="W438" s="1">
        <f>IF(ISNA(VLOOKUP(tblPointScore[[#This Row],[Name / Club]],tblSthn_Div1[Name / Club],1,FALSE)),IF(ISNA(VLOOKUP(tblPointScore[[#This Row],[Name / Club]],tblSthn_Div2[Name / Club],1,FALSE)),0,3),3)</f>
        <v>0</v>
      </c>
      <c r="X438" s="9">
        <f>SUM(tblPointScore[[#This Row],[Glbn Div 1]:[Sth H Pts]])</f>
        <v>0</v>
      </c>
      <c r="Y43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3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38" s="38" t="str">
        <f>IF(AND(tblPointScore[[#This Row],[Div 1 Pts]]&gt;0,tblPointScore[[#This Row],[Div 2 Pts]]&gt;0),"Y","N")</f>
        <v>N</v>
      </c>
      <c r="AB438" s="35" t="str">
        <f>IF(AND(tblPointScore[[#This Row],[Mac Div 1 A]]&gt;0,tblPointScore[[#This Row],[Mac Div 1 B]]&gt;0),"Y","N")</f>
        <v>N</v>
      </c>
      <c r="AC438" s="35" t="str">
        <f>IF(AND(tblPointScore[[#This Row],[Mac Div 2 A]]&gt;0,tblPointScore[[#This Row],[Mac Div 2 B]]&gt;0),"Y","N")</f>
        <v>N</v>
      </c>
      <c r="AD438" s="35" t="str">
        <f>IF(AND(tblPointScore[[#This Row],[Now Div 1 A]]&gt;0,tblPointScore[[#This Row],[Now Div 1 B]]&gt;0),"Y","N")</f>
        <v>N</v>
      </c>
      <c r="AE438" s="35" t="str">
        <f>IF(AND(tblPointScore[[#This Row],[Now Div 2 A]]&gt;0,tblPointScore[[#This Row],[Now Div 2 B]]&gt;0),"Y","N")</f>
        <v>N</v>
      </c>
      <c r="AF43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39" spans="1:32" hidden="1">
      <c r="A439" s="1">
        <f ca="1">CELL("row", A438)-1</f>
        <v>437</v>
      </c>
      <c r="B439" s="7" t="s">
        <v>242</v>
      </c>
      <c r="C439" s="7" t="s">
        <v>682</v>
      </c>
      <c r="D439" s="4" t="str">
        <f>CONCATENATE(tblPointScore[[#This Row],[Name]]," - ",tblPointScore[[#This Row],[Club]])</f>
        <v>Mauger Graeme - CCC</v>
      </c>
      <c r="E439" s="1">
        <f>IF(ISNA(VLOOKUP(tblPointScore[[#This Row],[Name / Club]],tblGlbn_Div1[[Name / Club]:[Points]],5,FALSE)),0,VLOOKUP(tblPointScore[[#This Row],[Name / Club]],tblGlbn_Div1[[Name / Club]:[Points]],5,FALSE))</f>
        <v>0</v>
      </c>
      <c r="F439" s="1">
        <f>IF(ISNA(VLOOKUP(tblPointScore[[#This Row],[Name / Club]],tblGlbn_Div2[[Name / Club]:[Points]],5,FALSE)),0,VLOOKUP(tblPointScore[[#This Row],[Name / Club]],tblGlbn_Div2[[Name / Club]:[Points]],5,FALSE))</f>
        <v>0</v>
      </c>
      <c r="G439" s="1">
        <f>IF(ISNA(VLOOKUP(tblPointScore[[#This Row],[Name / Club]],tblGlbn_Div1[Name / Club],1,FALSE)),IF(ISNA(VLOOKUP(tblPointScore[[#This Row],[Name / Club]],tblGlbn_Div2[Name / Club],1,FALSE)),0,3),3)</f>
        <v>0</v>
      </c>
      <c r="H439" s="1">
        <f>IF(ISNA(VLOOKUP(tblPointScore[[#This Row],[Name / Club]],tblIll_Div1[[Name / Club]:[Points]],5,FALSE)),0,VLOOKUP(tblPointScore[[#This Row],[Name / Club]],tblIll_Div1[[Name / Club]:[Points]],5,FALSE))</f>
        <v>0</v>
      </c>
      <c r="I439" s="1">
        <f>IF(ISNA(VLOOKUP(tblPointScore[[#This Row],[Name / Club]],tblIll_Div2[[Name / Club]:[Points]],5,FALSE)),0,VLOOKUP(tblPointScore[[#This Row],[Name / Club]],tblIll_Div2[[Name / Club]:[Points]],5,FALSE))</f>
        <v>0</v>
      </c>
      <c r="J439" s="1">
        <f>IF(ISNA(VLOOKUP(tblPointScore[[#This Row],[Name / Club]],tblIll_Div1[Name / Club],1,FALSE)),IF(ISNA(VLOOKUP(tblPointScore[[#This Row],[Name / Club]],tblIll_Div2[Name / Club],1,FALSE)),0,3),3)</f>
        <v>0</v>
      </c>
      <c r="K439" s="1">
        <f>IF(ISNA(VLOOKUP(tblPointScore[[#This Row],[Name / Club]],tblMac_Div1A[[Name / Club]:[Points]],5,FALSE)),0,VLOOKUP(tblPointScore[[#This Row],[Name / Club]],tblMac_Div1A[[Name / Club]:[Points]],5,FALSE))</f>
        <v>0</v>
      </c>
      <c r="L439" s="1">
        <f>IF(ISNA(VLOOKUP(tblPointScore[[#This Row],[Name / Club]],tblMac_Div1B[[Name / Club]:[Points]],5,FALSE)),0,VLOOKUP(tblPointScore[[#This Row],[Name / Club]],tblMac_Div1B[[Name / Club]:[Points]],5,FALSE))</f>
        <v>0</v>
      </c>
      <c r="M439" s="1">
        <f>IF(ISNA(VLOOKUP(tblPointScore[[#This Row],[Name / Club]],tblMac_Div2A[[Name / Club]:[Points]],5,FALSE)),0,VLOOKUP(tblPointScore[[#This Row],[Name / Club]],tblMac_Div2A[[Name / Club]:[Points]],5,FALSE))</f>
        <v>0</v>
      </c>
      <c r="N439" s="1">
        <f>IF(ISNA(VLOOKUP(tblPointScore[[#This Row],[Name / Club]],tblMac_Div2B[[Name / Club]:[Points]],5,FALSE)),0,VLOOKUP(tblPointScore[[#This Row],[Name / Club]],tblMac_Div2B[[Name / Club]:[Points]],5,FALSE))</f>
        <v>0</v>
      </c>
      <c r="O43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39" s="1">
        <f>IF(ISNA(VLOOKUP(tblPointScore[[#This Row],[Name / Club]],tblNow_Div1A[[Name / Club]:[Points]],5,FALSE)),0,VLOOKUP(tblPointScore[[#This Row],[Name / Club]],tblNow_Div1A[[Name / Club]:[Points]],5,FALSE))</f>
        <v>0</v>
      </c>
      <c r="Q439" s="1">
        <f>IF(ISNA(VLOOKUP(tblPointScore[[#This Row],[Name / Club]],tblNow_Div1B[[Name / Club]:[Points]],5,FALSE)),0,VLOOKUP(tblPointScore[[#This Row],[Name / Club]],tblNow_Div1B[[Name / Club]:[Points]],5,FALSE))</f>
        <v>0</v>
      </c>
      <c r="R439" s="1">
        <f>IF(ISNA(VLOOKUP(tblPointScore[[#This Row],[Name / Club]],tblNow_Div2A[[Name / Club]:[Points]],5,FALSE)),0,VLOOKUP(tblPointScore[[#This Row],[Name / Club]],tblNow_Div2A[[Name / Club]:[Points]],5,FALSE))</f>
        <v>0</v>
      </c>
      <c r="S439" s="1">
        <f>IF(ISNA(VLOOKUP(tblPointScore[[#This Row],[Name / Club]],tblNow_Div2B[[Name / Club]:[Points]],5,FALSE)),0,VLOOKUP(tblPointScore[[#This Row],[Name / Club]],tblNow_Div2B[[Name / Club]:[Points]],5,FALSE))</f>
        <v>0</v>
      </c>
      <c r="T43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39" s="1">
        <f>IF(ISNA(VLOOKUP(tblPointScore[[#This Row],[Name / Club]],tblSthn_Div1[[Name / Club]:[Points]],5,FALSE)),0,VLOOKUP(tblPointScore[[#This Row],[Name / Club]],tblSthn_Div1[[Name / Club]:[Points]],5,FALSE))</f>
        <v>0</v>
      </c>
      <c r="V439" s="1">
        <f>IF(ISNA(VLOOKUP(tblPointScore[[#This Row],[Name / Club]],tblSthn_Div2[[Name / Club]:[Points]],5,FALSE)),0,VLOOKUP(tblPointScore[[#This Row],[Name / Club]],tblSthn_Div2[[Name / Club]:[Points]],5,FALSE))</f>
        <v>0</v>
      </c>
      <c r="W439" s="1">
        <f>IF(ISNA(VLOOKUP(tblPointScore[[#This Row],[Name / Club]],tblSthn_Div1[Name / Club],1,FALSE)),IF(ISNA(VLOOKUP(tblPointScore[[#This Row],[Name / Club]],tblSthn_Div2[Name / Club],1,FALSE)),0,3),3)</f>
        <v>0</v>
      </c>
      <c r="X439" s="1">
        <f>SUM(tblPointScore[[#This Row],[Glbn Div 1]:[Sth H Pts]])</f>
        <v>0</v>
      </c>
      <c r="Y43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3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39" s="38" t="str">
        <f>IF(AND(tblPointScore[[#This Row],[Div 1 Pts]]&gt;0,tblPointScore[[#This Row],[Div 2 Pts]]&gt;0),"Y","N")</f>
        <v>N</v>
      </c>
      <c r="AB439" s="35" t="str">
        <f>IF(AND(tblPointScore[[#This Row],[Mac Div 1 A]]&gt;0,tblPointScore[[#This Row],[Mac Div 1 B]]&gt;0),"Y","N")</f>
        <v>N</v>
      </c>
      <c r="AC439" s="35" t="str">
        <f>IF(AND(tblPointScore[[#This Row],[Mac Div 2 A]]&gt;0,tblPointScore[[#This Row],[Mac Div 2 B]]&gt;0),"Y","N")</f>
        <v>N</v>
      </c>
      <c r="AD439" s="35" t="str">
        <f>IF(AND(tblPointScore[[#This Row],[Now Div 1 A]]&gt;0,tblPointScore[[#This Row],[Now Div 1 B]]&gt;0),"Y","N")</f>
        <v>N</v>
      </c>
      <c r="AE439" s="35" t="str">
        <f>IF(AND(tblPointScore[[#This Row],[Now Div 2 A]]&gt;0,tblPointScore[[#This Row],[Now Div 2 B]]&gt;0),"Y","N")</f>
        <v>N</v>
      </c>
      <c r="AF43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40" spans="1:32" hidden="1">
      <c r="A440" s="1">
        <f ca="1">CELL("row", A439)-1</f>
        <v>438</v>
      </c>
      <c r="B440" s="7" t="s">
        <v>243</v>
      </c>
      <c r="C440" s="7" t="s">
        <v>685</v>
      </c>
      <c r="D440" s="4" t="str">
        <f>CONCATENATE(tblPointScore[[#This Row],[Name]]," - ",tblPointScore[[#This Row],[Club]])</f>
        <v>Maureillo Andrew - ICC</v>
      </c>
      <c r="E440" s="1">
        <f>IF(ISNA(VLOOKUP(tblPointScore[[#This Row],[Name / Club]],tblGlbn_Div1[[Name / Club]:[Points]],5,FALSE)),0,VLOOKUP(tblPointScore[[#This Row],[Name / Club]],tblGlbn_Div1[[Name / Club]:[Points]],5,FALSE))</f>
        <v>0</v>
      </c>
      <c r="F440" s="1">
        <f>IF(ISNA(VLOOKUP(tblPointScore[[#This Row],[Name / Club]],tblGlbn_Div2[[Name / Club]:[Points]],5,FALSE)),0,VLOOKUP(tblPointScore[[#This Row],[Name / Club]],tblGlbn_Div2[[Name / Club]:[Points]],5,FALSE))</f>
        <v>0</v>
      </c>
      <c r="G440" s="1">
        <f>IF(ISNA(VLOOKUP(tblPointScore[[#This Row],[Name / Club]],tblGlbn_Div1[Name / Club],1,FALSE)),IF(ISNA(VLOOKUP(tblPointScore[[#This Row],[Name / Club]],tblGlbn_Div2[Name / Club],1,FALSE)),0,3),3)</f>
        <v>0</v>
      </c>
      <c r="H440" s="1">
        <f>IF(ISNA(VLOOKUP(tblPointScore[[#This Row],[Name / Club]],tblIll_Div1[[Name / Club]:[Points]],5,FALSE)),0,VLOOKUP(tblPointScore[[#This Row],[Name / Club]],tblIll_Div1[[Name / Club]:[Points]],5,FALSE))</f>
        <v>0</v>
      </c>
      <c r="I440" s="1">
        <f>IF(ISNA(VLOOKUP(tblPointScore[[#This Row],[Name / Club]],tblIll_Div2[[Name / Club]:[Points]],5,FALSE)),0,VLOOKUP(tblPointScore[[#This Row],[Name / Club]],tblIll_Div2[[Name / Club]:[Points]],5,FALSE))</f>
        <v>0</v>
      </c>
      <c r="J440" s="1">
        <f>IF(ISNA(VLOOKUP(tblPointScore[[#This Row],[Name / Club]],tblIll_Div1[Name / Club],1,FALSE)),IF(ISNA(VLOOKUP(tblPointScore[[#This Row],[Name / Club]],tblIll_Div2[Name / Club],1,FALSE)),0,3),3)</f>
        <v>0</v>
      </c>
      <c r="K440" s="1">
        <f>IF(ISNA(VLOOKUP(tblPointScore[[#This Row],[Name / Club]],tblMac_Div1A[[Name / Club]:[Points]],5,FALSE)),0,VLOOKUP(tblPointScore[[#This Row],[Name / Club]],tblMac_Div1A[[Name / Club]:[Points]],5,FALSE))</f>
        <v>0</v>
      </c>
      <c r="L440" s="1">
        <f>IF(ISNA(VLOOKUP(tblPointScore[[#This Row],[Name / Club]],tblMac_Div1B[[Name / Club]:[Points]],5,FALSE)),0,VLOOKUP(tblPointScore[[#This Row],[Name / Club]],tblMac_Div1B[[Name / Club]:[Points]],5,FALSE))</f>
        <v>0</v>
      </c>
      <c r="M440" s="1">
        <f>IF(ISNA(VLOOKUP(tblPointScore[[#This Row],[Name / Club]],tblMac_Div2A[[Name / Club]:[Points]],5,FALSE)),0,VLOOKUP(tblPointScore[[#This Row],[Name / Club]],tblMac_Div2A[[Name / Club]:[Points]],5,FALSE))</f>
        <v>0</v>
      </c>
      <c r="N440" s="1">
        <f>IF(ISNA(VLOOKUP(tblPointScore[[#This Row],[Name / Club]],tblMac_Div2B[[Name / Club]:[Points]],5,FALSE)),0,VLOOKUP(tblPointScore[[#This Row],[Name / Club]],tblMac_Div2B[[Name / Club]:[Points]],5,FALSE))</f>
        <v>0</v>
      </c>
      <c r="O44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40" s="1">
        <f>IF(ISNA(VLOOKUP(tblPointScore[[#This Row],[Name / Club]],tblNow_Div1A[[Name / Club]:[Points]],5,FALSE)),0,VLOOKUP(tblPointScore[[#This Row],[Name / Club]],tblNow_Div1A[[Name / Club]:[Points]],5,FALSE))</f>
        <v>0</v>
      </c>
      <c r="Q440" s="1">
        <f>IF(ISNA(VLOOKUP(tblPointScore[[#This Row],[Name / Club]],tblNow_Div1B[[Name / Club]:[Points]],5,FALSE)),0,VLOOKUP(tblPointScore[[#This Row],[Name / Club]],tblNow_Div1B[[Name / Club]:[Points]],5,FALSE))</f>
        <v>0</v>
      </c>
      <c r="R440" s="1">
        <f>IF(ISNA(VLOOKUP(tblPointScore[[#This Row],[Name / Club]],tblNow_Div2A[[Name / Club]:[Points]],5,FALSE)),0,VLOOKUP(tblPointScore[[#This Row],[Name / Club]],tblNow_Div2A[[Name / Club]:[Points]],5,FALSE))</f>
        <v>0</v>
      </c>
      <c r="S440" s="1">
        <f>IF(ISNA(VLOOKUP(tblPointScore[[#This Row],[Name / Club]],tblNow_Div2B[[Name / Club]:[Points]],5,FALSE)),0,VLOOKUP(tblPointScore[[#This Row],[Name / Club]],tblNow_Div2B[[Name / Club]:[Points]],5,FALSE))</f>
        <v>0</v>
      </c>
      <c r="T44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40" s="1">
        <f>IF(ISNA(VLOOKUP(tblPointScore[[#This Row],[Name / Club]],tblSthn_Div1[[Name / Club]:[Points]],5,FALSE)),0,VLOOKUP(tblPointScore[[#This Row],[Name / Club]],tblSthn_Div1[[Name / Club]:[Points]],5,FALSE))</f>
        <v>0</v>
      </c>
      <c r="V440" s="1">
        <f>IF(ISNA(VLOOKUP(tblPointScore[[#This Row],[Name / Club]],tblSthn_Div2[[Name / Club]:[Points]],5,FALSE)),0,VLOOKUP(tblPointScore[[#This Row],[Name / Club]],tblSthn_Div2[[Name / Club]:[Points]],5,FALSE))</f>
        <v>0</v>
      </c>
      <c r="W440" s="1">
        <f>IF(ISNA(VLOOKUP(tblPointScore[[#This Row],[Name / Club]],tblSthn_Div1[Name / Club],1,FALSE)),IF(ISNA(VLOOKUP(tblPointScore[[#This Row],[Name / Club]],tblSthn_Div2[Name / Club],1,FALSE)),0,3),3)</f>
        <v>0</v>
      </c>
      <c r="X440" s="1">
        <f>SUM(tblPointScore[[#This Row],[Glbn Div 1]:[Sth H Pts]])</f>
        <v>0</v>
      </c>
      <c r="Y44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4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40" s="38" t="str">
        <f>IF(AND(tblPointScore[[#This Row],[Div 1 Pts]]&gt;0,tblPointScore[[#This Row],[Div 2 Pts]]&gt;0),"Y","N")</f>
        <v>N</v>
      </c>
      <c r="AB440" s="35" t="str">
        <f>IF(AND(tblPointScore[[#This Row],[Mac Div 1 A]]&gt;0,tblPointScore[[#This Row],[Mac Div 1 B]]&gt;0),"Y","N")</f>
        <v>N</v>
      </c>
      <c r="AC440" s="35" t="str">
        <f>IF(AND(tblPointScore[[#This Row],[Mac Div 2 A]]&gt;0,tblPointScore[[#This Row],[Mac Div 2 B]]&gt;0),"Y","N")</f>
        <v>N</v>
      </c>
      <c r="AD440" s="35" t="str">
        <f>IF(AND(tblPointScore[[#This Row],[Now Div 1 A]]&gt;0,tblPointScore[[#This Row],[Now Div 1 B]]&gt;0),"Y","N")</f>
        <v>N</v>
      </c>
      <c r="AE440" s="35" t="str">
        <f>IF(AND(tblPointScore[[#This Row],[Now Div 2 A]]&gt;0,tblPointScore[[#This Row],[Now Div 2 B]]&gt;0),"Y","N")</f>
        <v>N</v>
      </c>
      <c r="AF44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41" spans="1:32" hidden="1">
      <c r="A441" s="1">
        <f ca="1">CELL("row", A440)-1</f>
        <v>439</v>
      </c>
      <c r="B441" s="7" t="s">
        <v>244</v>
      </c>
      <c r="C441" s="7" t="s">
        <v>685</v>
      </c>
      <c r="D441" s="4" t="str">
        <f>CONCATENATE(tblPointScore[[#This Row],[Name]]," - ",tblPointScore[[#This Row],[Club]])</f>
        <v>McAlister Glenn - ICC</v>
      </c>
      <c r="E441" s="1">
        <f>IF(ISNA(VLOOKUP(tblPointScore[[#This Row],[Name / Club]],tblGlbn_Div1[[Name / Club]:[Points]],5,FALSE)),0,VLOOKUP(tblPointScore[[#This Row],[Name / Club]],tblGlbn_Div1[[Name / Club]:[Points]],5,FALSE))</f>
        <v>0</v>
      </c>
      <c r="F441" s="1">
        <f>IF(ISNA(VLOOKUP(tblPointScore[[#This Row],[Name / Club]],tblGlbn_Div2[[Name / Club]:[Points]],5,FALSE)),0,VLOOKUP(tblPointScore[[#This Row],[Name / Club]],tblGlbn_Div2[[Name / Club]:[Points]],5,FALSE))</f>
        <v>0</v>
      </c>
      <c r="G441" s="1">
        <f>IF(ISNA(VLOOKUP(tblPointScore[[#This Row],[Name / Club]],tblGlbn_Div1[Name / Club],1,FALSE)),IF(ISNA(VLOOKUP(tblPointScore[[#This Row],[Name / Club]],tblGlbn_Div2[Name / Club],1,FALSE)),0,3),3)</f>
        <v>0</v>
      </c>
      <c r="H441" s="1">
        <f>IF(ISNA(VLOOKUP(tblPointScore[[#This Row],[Name / Club]],tblIll_Div1[[Name / Club]:[Points]],5,FALSE)),0,VLOOKUP(tblPointScore[[#This Row],[Name / Club]],tblIll_Div1[[Name / Club]:[Points]],5,FALSE))</f>
        <v>0</v>
      </c>
      <c r="I441" s="1">
        <f>IF(ISNA(VLOOKUP(tblPointScore[[#This Row],[Name / Club]],tblIll_Div2[[Name / Club]:[Points]],5,FALSE)),0,VLOOKUP(tblPointScore[[#This Row],[Name / Club]],tblIll_Div2[[Name / Club]:[Points]],5,FALSE))</f>
        <v>0</v>
      </c>
      <c r="J441" s="1">
        <f>IF(ISNA(VLOOKUP(tblPointScore[[#This Row],[Name / Club]],tblIll_Div1[Name / Club],1,FALSE)),IF(ISNA(VLOOKUP(tblPointScore[[#This Row],[Name / Club]],tblIll_Div2[Name / Club],1,FALSE)),0,3),3)</f>
        <v>0</v>
      </c>
      <c r="K441" s="1">
        <f>IF(ISNA(VLOOKUP(tblPointScore[[#This Row],[Name / Club]],tblMac_Div1A[[Name / Club]:[Points]],5,FALSE)),0,VLOOKUP(tblPointScore[[#This Row],[Name / Club]],tblMac_Div1A[[Name / Club]:[Points]],5,FALSE))</f>
        <v>0</v>
      </c>
      <c r="L441" s="1">
        <f>IF(ISNA(VLOOKUP(tblPointScore[[#This Row],[Name / Club]],tblMac_Div1B[[Name / Club]:[Points]],5,FALSE)),0,VLOOKUP(tblPointScore[[#This Row],[Name / Club]],tblMac_Div1B[[Name / Club]:[Points]],5,FALSE))</f>
        <v>0</v>
      </c>
      <c r="M441" s="1">
        <f>IF(ISNA(VLOOKUP(tblPointScore[[#This Row],[Name / Club]],tblMac_Div2A[[Name / Club]:[Points]],5,FALSE)),0,VLOOKUP(tblPointScore[[#This Row],[Name / Club]],tblMac_Div2A[[Name / Club]:[Points]],5,FALSE))</f>
        <v>0</v>
      </c>
      <c r="N441" s="1">
        <f>IF(ISNA(VLOOKUP(tblPointScore[[#This Row],[Name / Club]],tblMac_Div2B[[Name / Club]:[Points]],5,FALSE)),0,VLOOKUP(tblPointScore[[#This Row],[Name / Club]],tblMac_Div2B[[Name / Club]:[Points]],5,FALSE))</f>
        <v>0</v>
      </c>
      <c r="O44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41" s="1">
        <f>IF(ISNA(VLOOKUP(tblPointScore[[#This Row],[Name / Club]],tblNow_Div1A[[Name / Club]:[Points]],5,FALSE)),0,VLOOKUP(tblPointScore[[#This Row],[Name / Club]],tblNow_Div1A[[Name / Club]:[Points]],5,FALSE))</f>
        <v>0</v>
      </c>
      <c r="Q441" s="1">
        <f>IF(ISNA(VLOOKUP(tblPointScore[[#This Row],[Name / Club]],tblNow_Div1B[[Name / Club]:[Points]],5,FALSE)),0,VLOOKUP(tblPointScore[[#This Row],[Name / Club]],tblNow_Div1B[[Name / Club]:[Points]],5,FALSE))</f>
        <v>0</v>
      </c>
      <c r="R441" s="1">
        <f>IF(ISNA(VLOOKUP(tblPointScore[[#This Row],[Name / Club]],tblNow_Div2A[[Name / Club]:[Points]],5,FALSE)),0,VLOOKUP(tblPointScore[[#This Row],[Name / Club]],tblNow_Div2A[[Name / Club]:[Points]],5,FALSE))</f>
        <v>0</v>
      </c>
      <c r="S441" s="1">
        <f>IF(ISNA(VLOOKUP(tblPointScore[[#This Row],[Name / Club]],tblNow_Div2B[[Name / Club]:[Points]],5,FALSE)),0,VLOOKUP(tblPointScore[[#This Row],[Name / Club]],tblNow_Div2B[[Name / Club]:[Points]],5,FALSE))</f>
        <v>0</v>
      </c>
      <c r="T44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41" s="1">
        <f>IF(ISNA(VLOOKUP(tblPointScore[[#This Row],[Name / Club]],tblSthn_Div1[[Name / Club]:[Points]],5,FALSE)),0,VLOOKUP(tblPointScore[[#This Row],[Name / Club]],tblSthn_Div1[[Name / Club]:[Points]],5,FALSE))</f>
        <v>0</v>
      </c>
      <c r="V441" s="1">
        <f>IF(ISNA(VLOOKUP(tblPointScore[[#This Row],[Name / Club]],tblSthn_Div2[[Name / Club]:[Points]],5,FALSE)),0,VLOOKUP(tblPointScore[[#This Row],[Name / Club]],tblSthn_Div2[[Name / Club]:[Points]],5,FALSE))</f>
        <v>0</v>
      </c>
      <c r="W441" s="1">
        <f>IF(ISNA(VLOOKUP(tblPointScore[[#This Row],[Name / Club]],tblSthn_Div1[Name / Club],1,FALSE)),IF(ISNA(VLOOKUP(tblPointScore[[#This Row],[Name / Club]],tblSthn_Div2[Name / Club],1,FALSE)),0,3),3)</f>
        <v>0</v>
      </c>
      <c r="X441" s="1">
        <f>SUM(tblPointScore[[#This Row],[Glbn Div 1]:[Sth H Pts]])</f>
        <v>0</v>
      </c>
      <c r="Y44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4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41" s="38" t="str">
        <f>IF(AND(tblPointScore[[#This Row],[Div 1 Pts]]&gt;0,tblPointScore[[#This Row],[Div 2 Pts]]&gt;0),"Y","N")</f>
        <v>N</v>
      </c>
      <c r="AB441" s="35" t="str">
        <f>IF(AND(tblPointScore[[#This Row],[Mac Div 1 A]]&gt;0,tblPointScore[[#This Row],[Mac Div 1 B]]&gt;0),"Y","N")</f>
        <v>N</v>
      </c>
      <c r="AC441" s="35" t="str">
        <f>IF(AND(tblPointScore[[#This Row],[Mac Div 2 A]]&gt;0,tblPointScore[[#This Row],[Mac Div 2 B]]&gt;0),"Y","N")</f>
        <v>N</v>
      </c>
      <c r="AD441" s="35" t="str">
        <f>IF(AND(tblPointScore[[#This Row],[Now Div 1 A]]&gt;0,tblPointScore[[#This Row],[Now Div 1 B]]&gt;0),"Y","N")</f>
        <v>N</v>
      </c>
      <c r="AE441" s="35" t="str">
        <f>IF(AND(tblPointScore[[#This Row],[Now Div 2 A]]&gt;0,tblPointScore[[#This Row],[Now Div 2 B]]&gt;0),"Y","N")</f>
        <v>N</v>
      </c>
      <c r="AF44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42" spans="1:32" hidden="1">
      <c r="A442" s="1">
        <f ca="1">CELL("row", A441)-1</f>
        <v>440</v>
      </c>
      <c r="B442" s="7" t="s">
        <v>245</v>
      </c>
      <c r="C442" s="7" t="s">
        <v>688</v>
      </c>
      <c r="D442" s="4" t="str">
        <f>CONCATENATE(tblPointScore[[#This Row],[Name]]," - ",tblPointScore[[#This Row],[Club]])</f>
        <v>McCann Gayle - ECC</v>
      </c>
      <c r="E442" s="1">
        <f>IF(ISNA(VLOOKUP(tblPointScore[[#This Row],[Name / Club]],tblGlbn_Div1[[Name / Club]:[Points]],5,FALSE)),0,VLOOKUP(tblPointScore[[#This Row],[Name / Club]],tblGlbn_Div1[[Name / Club]:[Points]],5,FALSE))</f>
        <v>0</v>
      </c>
      <c r="F442" s="1">
        <f>IF(ISNA(VLOOKUP(tblPointScore[[#This Row],[Name / Club]],tblGlbn_Div2[[Name / Club]:[Points]],5,FALSE)),0,VLOOKUP(tblPointScore[[#This Row],[Name / Club]],tblGlbn_Div2[[Name / Club]:[Points]],5,FALSE))</f>
        <v>0</v>
      </c>
      <c r="G442" s="1">
        <f>IF(ISNA(VLOOKUP(tblPointScore[[#This Row],[Name / Club]],tblGlbn_Div1[Name / Club],1,FALSE)),IF(ISNA(VLOOKUP(tblPointScore[[#This Row],[Name / Club]],tblGlbn_Div2[Name / Club],1,FALSE)),0,3),3)</f>
        <v>0</v>
      </c>
      <c r="H442" s="1">
        <f>IF(ISNA(VLOOKUP(tblPointScore[[#This Row],[Name / Club]],tblIll_Div1[[Name / Club]:[Points]],5,FALSE)),0,VLOOKUP(tblPointScore[[#This Row],[Name / Club]],tblIll_Div1[[Name / Club]:[Points]],5,FALSE))</f>
        <v>0</v>
      </c>
      <c r="I442" s="1">
        <f>IF(ISNA(VLOOKUP(tblPointScore[[#This Row],[Name / Club]],tblIll_Div2[[Name / Club]:[Points]],5,FALSE)),0,VLOOKUP(tblPointScore[[#This Row],[Name / Club]],tblIll_Div2[[Name / Club]:[Points]],5,FALSE))</f>
        <v>0</v>
      </c>
      <c r="J442" s="1">
        <f>IF(ISNA(VLOOKUP(tblPointScore[[#This Row],[Name / Club]],tblIll_Div1[Name / Club],1,FALSE)),IF(ISNA(VLOOKUP(tblPointScore[[#This Row],[Name / Club]],tblIll_Div2[Name / Club],1,FALSE)),0,3),3)</f>
        <v>0</v>
      </c>
      <c r="K442" s="1">
        <f>IF(ISNA(VLOOKUP(tblPointScore[[#This Row],[Name / Club]],tblMac_Div1A[[Name / Club]:[Points]],5,FALSE)),0,VLOOKUP(tblPointScore[[#This Row],[Name / Club]],tblMac_Div1A[[Name / Club]:[Points]],5,FALSE))</f>
        <v>0</v>
      </c>
      <c r="L442" s="1">
        <f>IF(ISNA(VLOOKUP(tblPointScore[[#This Row],[Name / Club]],tblMac_Div1B[[Name / Club]:[Points]],5,FALSE)),0,VLOOKUP(tblPointScore[[#This Row],[Name / Club]],tblMac_Div1B[[Name / Club]:[Points]],5,FALSE))</f>
        <v>0</v>
      </c>
      <c r="M442" s="1">
        <f>IF(ISNA(VLOOKUP(tblPointScore[[#This Row],[Name / Club]],tblMac_Div2A[[Name / Club]:[Points]],5,FALSE)),0,VLOOKUP(tblPointScore[[#This Row],[Name / Club]],tblMac_Div2A[[Name / Club]:[Points]],5,FALSE))</f>
        <v>0</v>
      </c>
      <c r="N442" s="1">
        <f>IF(ISNA(VLOOKUP(tblPointScore[[#This Row],[Name / Club]],tblMac_Div2B[[Name / Club]:[Points]],5,FALSE)),0,VLOOKUP(tblPointScore[[#This Row],[Name / Club]],tblMac_Div2B[[Name / Club]:[Points]],5,FALSE))</f>
        <v>0</v>
      </c>
      <c r="O44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42" s="1">
        <f>IF(ISNA(VLOOKUP(tblPointScore[[#This Row],[Name / Club]],tblNow_Div1A[[Name / Club]:[Points]],5,FALSE)),0,VLOOKUP(tblPointScore[[#This Row],[Name / Club]],tblNow_Div1A[[Name / Club]:[Points]],5,FALSE))</f>
        <v>0</v>
      </c>
      <c r="Q442" s="1">
        <f>IF(ISNA(VLOOKUP(tblPointScore[[#This Row],[Name / Club]],tblNow_Div1B[[Name / Club]:[Points]],5,FALSE)),0,VLOOKUP(tblPointScore[[#This Row],[Name / Club]],tblNow_Div1B[[Name / Club]:[Points]],5,FALSE))</f>
        <v>0</v>
      </c>
      <c r="R442" s="1">
        <f>IF(ISNA(VLOOKUP(tblPointScore[[#This Row],[Name / Club]],tblNow_Div2A[[Name / Club]:[Points]],5,FALSE)),0,VLOOKUP(tblPointScore[[#This Row],[Name / Club]],tblNow_Div2A[[Name / Club]:[Points]],5,FALSE))</f>
        <v>0</v>
      </c>
      <c r="S442" s="1">
        <f>IF(ISNA(VLOOKUP(tblPointScore[[#This Row],[Name / Club]],tblNow_Div2B[[Name / Club]:[Points]],5,FALSE)),0,VLOOKUP(tblPointScore[[#This Row],[Name / Club]],tblNow_Div2B[[Name / Club]:[Points]],5,FALSE))</f>
        <v>0</v>
      </c>
      <c r="T44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42" s="1">
        <f>IF(ISNA(VLOOKUP(tblPointScore[[#This Row],[Name / Club]],tblSthn_Div1[[Name / Club]:[Points]],5,FALSE)),0,VLOOKUP(tblPointScore[[#This Row],[Name / Club]],tblSthn_Div1[[Name / Club]:[Points]],5,FALSE))</f>
        <v>0</v>
      </c>
      <c r="V442" s="1">
        <f>IF(ISNA(VLOOKUP(tblPointScore[[#This Row],[Name / Club]],tblSthn_Div2[[Name / Club]:[Points]],5,FALSE)),0,VLOOKUP(tblPointScore[[#This Row],[Name / Club]],tblSthn_Div2[[Name / Club]:[Points]],5,FALSE))</f>
        <v>0</v>
      </c>
      <c r="W442" s="1">
        <f>IF(ISNA(VLOOKUP(tblPointScore[[#This Row],[Name / Club]],tblSthn_Div1[Name / Club],1,FALSE)),IF(ISNA(VLOOKUP(tblPointScore[[#This Row],[Name / Club]],tblSthn_Div2[Name / Club],1,FALSE)),0,3),3)</f>
        <v>0</v>
      </c>
      <c r="X442" s="1">
        <f>SUM(tblPointScore[[#This Row],[Glbn Div 1]:[Sth H Pts]])</f>
        <v>0</v>
      </c>
      <c r="Y44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4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42" s="38" t="str">
        <f>IF(AND(tblPointScore[[#This Row],[Div 1 Pts]]&gt;0,tblPointScore[[#This Row],[Div 2 Pts]]&gt;0),"Y","N")</f>
        <v>N</v>
      </c>
      <c r="AB442" s="35" t="str">
        <f>IF(AND(tblPointScore[[#This Row],[Mac Div 1 A]]&gt;0,tblPointScore[[#This Row],[Mac Div 1 B]]&gt;0),"Y","N")</f>
        <v>N</v>
      </c>
      <c r="AC442" s="35" t="str">
        <f>IF(AND(tblPointScore[[#This Row],[Mac Div 2 A]]&gt;0,tblPointScore[[#This Row],[Mac Div 2 B]]&gt;0),"Y","N")</f>
        <v>N</v>
      </c>
      <c r="AD442" s="35" t="str">
        <f>IF(AND(tblPointScore[[#This Row],[Now Div 1 A]]&gt;0,tblPointScore[[#This Row],[Now Div 1 B]]&gt;0),"Y","N")</f>
        <v>N</v>
      </c>
      <c r="AE442" s="35" t="str">
        <f>IF(AND(tblPointScore[[#This Row],[Now Div 2 A]]&gt;0,tblPointScore[[#This Row],[Now Div 2 B]]&gt;0),"Y","N")</f>
        <v>N</v>
      </c>
      <c r="AF44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43" spans="1:32" hidden="1">
      <c r="A443" s="20">
        <f ca="1">CELL("row", A442)-1</f>
        <v>441</v>
      </c>
      <c r="B443" s="19" t="s">
        <v>553</v>
      </c>
      <c r="C443" s="19" t="s">
        <v>682</v>
      </c>
      <c r="D443" s="22" t="str">
        <f>CONCATENATE(tblPointScore[[#This Row],[Name]]," - ",tblPointScore[[#This Row],[Club]])</f>
        <v>McCarthy Lane - CCC</v>
      </c>
      <c r="E443" s="23">
        <f>IF(ISNA(VLOOKUP(tblPointScore[[#This Row],[Name / Club]],tblGlbn_Div1[[Name / Club]:[Points]],5,FALSE)),0,VLOOKUP(tblPointScore[[#This Row],[Name / Club]],tblGlbn_Div1[[Name / Club]:[Points]],5,FALSE))</f>
        <v>0</v>
      </c>
      <c r="F443" s="23">
        <f>IF(ISNA(VLOOKUP(tblPointScore[[#This Row],[Name / Club]],tblGlbn_Div2[[Name / Club]:[Points]],5,FALSE)),0,VLOOKUP(tblPointScore[[#This Row],[Name / Club]],tblGlbn_Div2[[Name / Club]:[Points]],5,FALSE))</f>
        <v>0</v>
      </c>
      <c r="G443" s="23">
        <f>IF(ISNA(VLOOKUP(tblPointScore[[#This Row],[Name / Club]],tblGlbn_Div1[Name / Club],1,FALSE)),IF(ISNA(VLOOKUP(tblPointScore[[#This Row],[Name / Club]],tblGlbn_Div2[Name / Club],1,FALSE)),0,3),3)</f>
        <v>0</v>
      </c>
      <c r="H443" s="23">
        <f>IF(ISNA(VLOOKUP(tblPointScore[[#This Row],[Name / Club]],tblIll_Div1[[Name / Club]:[Points]],5,FALSE)),0,VLOOKUP(tblPointScore[[#This Row],[Name / Club]],tblIll_Div1[[Name / Club]:[Points]],5,FALSE))</f>
        <v>0</v>
      </c>
      <c r="I443" s="23">
        <f>IF(ISNA(VLOOKUP(tblPointScore[[#This Row],[Name / Club]],tblIll_Div2[[Name / Club]:[Points]],5,FALSE)),0,VLOOKUP(tblPointScore[[#This Row],[Name / Club]],tblIll_Div2[[Name / Club]:[Points]],5,FALSE))</f>
        <v>0</v>
      </c>
      <c r="J443" s="23">
        <f>IF(ISNA(VLOOKUP(tblPointScore[[#This Row],[Name / Club]],tblIll_Div1[Name / Club],1,FALSE)),IF(ISNA(VLOOKUP(tblPointScore[[#This Row],[Name / Club]],tblIll_Div2[Name / Club],1,FALSE)),0,3),3)</f>
        <v>0</v>
      </c>
      <c r="K443" s="23">
        <f>IF(ISNA(VLOOKUP(tblPointScore[[#This Row],[Name / Club]],tblMac_Div1A[[Name / Club]:[Points]],5,FALSE)),0,VLOOKUP(tblPointScore[[#This Row],[Name / Club]],tblMac_Div1A[[Name / Club]:[Points]],5,FALSE))</f>
        <v>0</v>
      </c>
      <c r="L443" s="23">
        <f>IF(ISNA(VLOOKUP(tblPointScore[[#This Row],[Name / Club]],tblMac_Div1B[[Name / Club]:[Points]],5,FALSE)),0,VLOOKUP(tblPointScore[[#This Row],[Name / Club]],tblMac_Div1B[[Name / Club]:[Points]],5,FALSE))</f>
        <v>0</v>
      </c>
      <c r="M443" s="23">
        <f>IF(ISNA(VLOOKUP(tblPointScore[[#This Row],[Name / Club]],tblMac_Div2A[[Name / Club]:[Points]],5,FALSE)),0,VLOOKUP(tblPointScore[[#This Row],[Name / Club]],tblMac_Div2A[[Name / Club]:[Points]],5,FALSE))</f>
        <v>0</v>
      </c>
      <c r="N443" s="23">
        <f>IF(ISNA(VLOOKUP(tblPointScore[[#This Row],[Name / Club]],tblMac_Div2B[[Name / Club]:[Points]],5,FALSE)),0,VLOOKUP(tblPointScore[[#This Row],[Name / Club]],tblMac_Div2B[[Name / Club]:[Points]],5,FALSE))</f>
        <v>0</v>
      </c>
      <c r="O443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43" s="23">
        <f>IF(ISNA(VLOOKUP(tblPointScore[[#This Row],[Name / Club]],tblNow_Div1A[[Name / Club]:[Points]],5,FALSE)),0,VLOOKUP(tblPointScore[[#This Row],[Name / Club]],tblNow_Div1A[[Name / Club]:[Points]],5,FALSE))</f>
        <v>0</v>
      </c>
      <c r="Q443" s="23">
        <f>IF(ISNA(VLOOKUP(tblPointScore[[#This Row],[Name / Club]],tblNow_Div1B[[Name / Club]:[Points]],5,FALSE)),0,VLOOKUP(tblPointScore[[#This Row],[Name / Club]],tblNow_Div1B[[Name / Club]:[Points]],5,FALSE))</f>
        <v>0</v>
      </c>
      <c r="R443" s="23">
        <f>IF(ISNA(VLOOKUP(tblPointScore[[#This Row],[Name / Club]],tblNow_Div2A[[Name / Club]:[Points]],5,FALSE)),0,VLOOKUP(tblPointScore[[#This Row],[Name / Club]],tblNow_Div2A[[Name / Club]:[Points]],5,FALSE))</f>
        <v>0</v>
      </c>
      <c r="S443" s="23">
        <f>IF(ISNA(VLOOKUP(tblPointScore[[#This Row],[Name / Club]],tblNow_Div2B[[Name / Club]:[Points]],5,FALSE)),0,VLOOKUP(tblPointScore[[#This Row],[Name / Club]],tblNow_Div2B[[Name / Club]:[Points]],5,FALSE))</f>
        <v>0</v>
      </c>
      <c r="T443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43" s="23">
        <f>IF(ISNA(VLOOKUP(tblPointScore[[#This Row],[Name / Club]],tblSthn_Div1[[Name / Club]:[Points]],5,FALSE)),0,VLOOKUP(tblPointScore[[#This Row],[Name / Club]],tblSthn_Div1[[Name / Club]:[Points]],5,FALSE))</f>
        <v>0</v>
      </c>
      <c r="V443" s="23">
        <f>IF(ISNA(VLOOKUP(tblPointScore[[#This Row],[Name / Club]],tblSthn_Div2[[Name / Club]:[Points]],5,FALSE)),0,VLOOKUP(tblPointScore[[#This Row],[Name / Club]],tblSthn_Div2[[Name / Club]:[Points]],5,FALSE))</f>
        <v>0</v>
      </c>
      <c r="W443" s="23">
        <f>IF(ISNA(VLOOKUP(tblPointScore[[#This Row],[Name / Club]],tblSthn_Div1[Name / Club],1,FALSE)),IF(ISNA(VLOOKUP(tblPointScore[[#This Row],[Name / Club]],tblSthn_Div2[Name / Club],1,FALSE)),0,3),3)</f>
        <v>0</v>
      </c>
      <c r="X443" s="23">
        <f>SUM(tblPointScore[[#This Row],[Glbn Div 1]:[Sth H Pts]])</f>
        <v>0</v>
      </c>
      <c r="Y44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4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43" s="38" t="str">
        <f>IF(AND(tblPointScore[[#This Row],[Div 1 Pts]]&gt;0,tblPointScore[[#This Row],[Div 2 Pts]]&gt;0),"Y","N")</f>
        <v>N</v>
      </c>
      <c r="AB443" s="35" t="str">
        <f>IF(AND(tblPointScore[[#This Row],[Mac Div 1 A]]&gt;0,tblPointScore[[#This Row],[Mac Div 1 B]]&gt;0),"Y","N")</f>
        <v>N</v>
      </c>
      <c r="AC443" s="35" t="str">
        <f>IF(AND(tblPointScore[[#This Row],[Mac Div 2 A]]&gt;0,tblPointScore[[#This Row],[Mac Div 2 B]]&gt;0),"Y","N")</f>
        <v>N</v>
      </c>
      <c r="AD443" s="35" t="str">
        <f>IF(AND(tblPointScore[[#This Row],[Now Div 1 A]]&gt;0,tblPointScore[[#This Row],[Now Div 1 B]]&gt;0),"Y","N")</f>
        <v>N</v>
      </c>
      <c r="AE443" s="35" t="str">
        <f>IF(AND(tblPointScore[[#This Row],[Now Div 2 A]]&gt;0,tblPointScore[[#This Row],[Now Div 2 B]]&gt;0),"Y","N")</f>
        <v>N</v>
      </c>
      <c r="AF44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44" spans="1:32" hidden="1">
      <c r="A444" s="1">
        <f ca="1">CELL("row", A443)-1</f>
        <v>442</v>
      </c>
      <c r="B444" s="7" t="s">
        <v>53</v>
      </c>
      <c r="C444" s="7" t="s">
        <v>682</v>
      </c>
      <c r="D444" s="4" t="str">
        <f>CONCATENATE(tblPointScore[[#This Row],[Name]]," - ",tblPointScore[[#This Row],[Club]])</f>
        <v>McCarthy Michael - CCC</v>
      </c>
      <c r="E444" s="1">
        <f>IF(ISNA(VLOOKUP(tblPointScore[[#This Row],[Name / Club]],tblGlbn_Div1[[Name / Club]:[Points]],5,FALSE)),0,VLOOKUP(tblPointScore[[#This Row],[Name / Club]],tblGlbn_Div1[[Name / Club]:[Points]],5,FALSE))</f>
        <v>0</v>
      </c>
      <c r="F444" s="1">
        <f>IF(ISNA(VLOOKUP(tblPointScore[[#This Row],[Name / Club]],tblGlbn_Div2[[Name / Club]:[Points]],5,FALSE)),0,VLOOKUP(tblPointScore[[#This Row],[Name / Club]],tblGlbn_Div2[[Name / Club]:[Points]],5,FALSE))</f>
        <v>0</v>
      </c>
      <c r="G444" s="1">
        <f>IF(ISNA(VLOOKUP(tblPointScore[[#This Row],[Name / Club]],tblGlbn_Div1[Name / Club],1,FALSE)),IF(ISNA(VLOOKUP(tblPointScore[[#This Row],[Name / Club]],tblGlbn_Div2[Name / Club],1,FALSE)),0,3),3)</f>
        <v>0</v>
      </c>
      <c r="H444" s="1">
        <f>IF(ISNA(VLOOKUP(tblPointScore[[#This Row],[Name / Club]],tblIll_Div1[[Name / Club]:[Points]],5,FALSE)),0,VLOOKUP(tblPointScore[[#This Row],[Name / Club]],tblIll_Div1[[Name / Club]:[Points]],5,FALSE))</f>
        <v>0</v>
      </c>
      <c r="I444" s="1">
        <f>IF(ISNA(VLOOKUP(tblPointScore[[#This Row],[Name / Club]],tblIll_Div2[[Name / Club]:[Points]],5,FALSE)),0,VLOOKUP(tblPointScore[[#This Row],[Name / Club]],tblIll_Div2[[Name / Club]:[Points]],5,FALSE))</f>
        <v>0</v>
      </c>
      <c r="J444" s="1">
        <f>IF(ISNA(VLOOKUP(tblPointScore[[#This Row],[Name / Club]],tblIll_Div1[Name / Club],1,FALSE)),IF(ISNA(VLOOKUP(tblPointScore[[#This Row],[Name / Club]],tblIll_Div2[Name / Club],1,FALSE)),0,3),3)</f>
        <v>0</v>
      </c>
      <c r="K444" s="1">
        <f>IF(ISNA(VLOOKUP(tblPointScore[[#This Row],[Name / Club]],tblMac_Div1A[[Name / Club]:[Points]],5,FALSE)),0,VLOOKUP(tblPointScore[[#This Row],[Name / Club]],tblMac_Div1A[[Name / Club]:[Points]],5,FALSE))</f>
        <v>0</v>
      </c>
      <c r="L444" s="1">
        <f>IF(ISNA(VLOOKUP(tblPointScore[[#This Row],[Name / Club]],tblMac_Div1B[[Name / Club]:[Points]],5,FALSE)),0,VLOOKUP(tblPointScore[[#This Row],[Name / Club]],tblMac_Div1B[[Name / Club]:[Points]],5,FALSE))</f>
        <v>0</v>
      </c>
      <c r="M444" s="1">
        <f>IF(ISNA(VLOOKUP(tblPointScore[[#This Row],[Name / Club]],tblMac_Div2A[[Name / Club]:[Points]],5,FALSE)),0,VLOOKUP(tblPointScore[[#This Row],[Name / Club]],tblMac_Div2A[[Name / Club]:[Points]],5,FALSE))</f>
        <v>0</v>
      </c>
      <c r="N444" s="1">
        <f>IF(ISNA(VLOOKUP(tblPointScore[[#This Row],[Name / Club]],tblMac_Div2B[[Name / Club]:[Points]],5,FALSE)),0,VLOOKUP(tblPointScore[[#This Row],[Name / Club]],tblMac_Div2B[[Name / Club]:[Points]],5,FALSE))</f>
        <v>0</v>
      </c>
      <c r="O44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44" s="1">
        <f>IF(ISNA(VLOOKUP(tblPointScore[[#This Row],[Name / Club]],tblNow_Div1A[[Name / Club]:[Points]],5,FALSE)),0,VLOOKUP(tblPointScore[[#This Row],[Name / Club]],tblNow_Div1A[[Name / Club]:[Points]],5,FALSE))</f>
        <v>0</v>
      </c>
      <c r="Q444" s="1">
        <f>IF(ISNA(VLOOKUP(tblPointScore[[#This Row],[Name / Club]],tblNow_Div1B[[Name / Club]:[Points]],5,FALSE)),0,VLOOKUP(tblPointScore[[#This Row],[Name / Club]],tblNow_Div1B[[Name / Club]:[Points]],5,FALSE))</f>
        <v>0</v>
      </c>
      <c r="R444" s="1">
        <f>IF(ISNA(VLOOKUP(tblPointScore[[#This Row],[Name / Club]],tblNow_Div2A[[Name / Club]:[Points]],5,FALSE)),0,VLOOKUP(tblPointScore[[#This Row],[Name / Club]],tblNow_Div2A[[Name / Club]:[Points]],5,FALSE))</f>
        <v>0</v>
      </c>
      <c r="S444" s="1">
        <f>IF(ISNA(VLOOKUP(tblPointScore[[#This Row],[Name / Club]],tblNow_Div2B[[Name / Club]:[Points]],5,FALSE)),0,VLOOKUP(tblPointScore[[#This Row],[Name / Club]],tblNow_Div2B[[Name / Club]:[Points]],5,FALSE))</f>
        <v>0</v>
      </c>
      <c r="T44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44" s="1">
        <f>IF(ISNA(VLOOKUP(tblPointScore[[#This Row],[Name / Club]],tblSthn_Div1[[Name / Club]:[Points]],5,FALSE)),0,VLOOKUP(tblPointScore[[#This Row],[Name / Club]],tblSthn_Div1[[Name / Club]:[Points]],5,FALSE))</f>
        <v>0</v>
      </c>
      <c r="V444" s="1">
        <f>IF(ISNA(VLOOKUP(tblPointScore[[#This Row],[Name / Club]],tblSthn_Div2[[Name / Club]:[Points]],5,FALSE)),0,VLOOKUP(tblPointScore[[#This Row],[Name / Club]],tblSthn_Div2[[Name / Club]:[Points]],5,FALSE))</f>
        <v>0</v>
      </c>
      <c r="W444" s="1">
        <f>IF(ISNA(VLOOKUP(tblPointScore[[#This Row],[Name / Club]],tblSthn_Div1[Name / Club],1,FALSE)),IF(ISNA(VLOOKUP(tblPointScore[[#This Row],[Name / Club]],tblSthn_Div2[Name / Club],1,FALSE)),0,3),3)</f>
        <v>0</v>
      </c>
      <c r="X444" s="1">
        <f>SUM(tblPointScore[[#This Row],[Glbn Div 1]:[Sth H Pts]])</f>
        <v>0</v>
      </c>
      <c r="Y44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4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44" s="38" t="str">
        <f>IF(AND(tblPointScore[[#This Row],[Div 1 Pts]]&gt;0,tblPointScore[[#This Row],[Div 2 Pts]]&gt;0),"Y","N")</f>
        <v>N</v>
      </c>
      <c r="AB444" s="35" t="str">
        <f>IF(AND(tblPointScore[[#This Row],[Mac Div 1 A]]&gt;0,tblPointScore[[#This Row],[Mac Div 1 B]]&gt;0),"Y","N")</f>
        <v>N</v>
      </c>
      <c r="AC444" s="35" t="str">
        <f>IF(AND(tblPointScore[[#This Row],[Mac Div 2 A]]&gt;0,tblPointScore[[#This Row],[Mac Div 2 B]]&gt;0),"Y","N")</f>
        <v>N</v>
      </c>
      <c r="AD444" s="35" t="str">
        <f>IF(AND(tblPointScore[[#This Row],[Now Div 1 A]]&gt;0,tblPointScore[[#This Row],[Now Div 1 B]]&gt;0),"Y","N")</f>
        <v>N</v>
      </c>
      <c r="AE444" s="35" t="str">
        <f>IF(AND(tblPointScore[[#This Row],[Now Div 2 A]]&gt;0,tblPointScore[[#This Row],[Now Div 2 B]]&gt;0),"Y","N")</f>
        <v>N</v>
      </c>
      <c r="AF44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45" spans="1:32" hidden="1">
      <c r="A445" s="1">
        <f ca="1">CELL("row", A444)-1</f>
        <v>443</v>
      </c>
      <c r="B445" s="7" t="s">
        <v>246</v>
      </c>
      <c r="C445" s="7" t="s">
        <v>682</v>
      </c>
      <c r="D445" s="4" t="str">
        <f>CONCATENATE(tblPointScore[[#This Row],[Name]]," - ",tblPointScore[[#This Row],[Club]])</f>
        <v>McCauley Jordan - CCC</v>
      </c>
      <c r="E445" s="1">
        <f>IF(ISNA(VLOOKUP(tblPointScore[[#This Row],[Name / Club]],tblGlbn_Div1[[Name / Club]:[Points]],5,FALSE)),0,VLOOKUP(tblPointScore[[#This Row],[Name / Club]],tblGlbn_Div1[[Name / Club]:[Points]],5,FALSE))</f>
        <v>0</v>
      </c>
      <c r="F445" s="1">
        <f>IF(ISNA(VLOOKUP(tblPointScore[[#This Row],[Name / Club]],tblGlbn_Div2[[Name / Club]:[Points]],5,FALSE)),0,VLOOKUP(tblPointScore[[#This Row],[Name / Club]],tblGlbn_Div2[[Name / Club]:[Points]],5,FALSE))</f>
        <v>0</v>
      </c>
      <c r="G445" s="1">
        <f>IF(ISNA(VLOOKUP(tblPointScore[[#This Row],[Name / Club]],tblGlbn_Div1[Name / Club],1,FALSE)),IF(ISNA(VLOOKUP(tblPointScore[[#This Row],[Name / Club]],tblGlbn_Div2[Name / Club],1,FALSE)),0,3),3)</f>
        <v>0</v>
      </c>
      <c r="H445" s="1">
        <f>IF(ISNA(VLOOKUP(tblPointScore[[#This Row],[Name / Club]],tblIll_Div1[[Name / Club]:[Points]],5,FALSE)),0,VLOOKUP(tblPointScore[[#This Row],[Name / Club]],tblIll_Div1[[Name / Club]:[Points]],5,FALSE))</f>
        <v>0</v>
      </c>
      <c r="I445" s="1">
        <f>IF(ISNA(VLOOKUP(tblPointScore[[#This Row],[Name / Club]],tblIll_Div2[[Name / Club]:[Points]],5,FALSE)),0,VLOOKUP(tblPointScore[[#This Row],[Name / Club]],tblIll_Div2[[Name / Club]:[Points]],5,FALSE))</f>
        <v>0</v>
      </c>
      <c r="J445" s="1">
        <f>IF(ISNA(VLOOKUP(tblPointScore[[#This Row],[Name / Club]],tblIll_Div1[Name / Club],1,FALSE)),IF(ISNA(VLOOKUP(tblPointScore[[#This Row],[Name / Club]],tblIll_Div2[Name / Club],1,FALSE)),0,3),3)</f>
        <v>0</v>
      </c>
      <c r="K445" s="1">
        <f>IF(ISNA(VLOOKUP(tblPointScore[[#This Row],[Name / Club]],tblMac_Div1A[[Name / Club]:[Points]],5,FALSE)),0,VLOOKUP(tblPointScore[[#This Row],[Name / Club]],tblMac_Div1A[[Name / Club]:[Points]],5,FALSE))</f>
        <v>0</v>
      </c>
      <c r="L445" s="1">
        <f>IF(ISNA(VLOOKUP(tblPointScore[[#This Row],[Name / Club]],tblMac_Div1B[[Name / Club]:[Points]],5,FALSE)),0,VLOOKUP(tblPointScore[[#This Row],[Name / Club]],tblMac_Div1B[[Name / Club]:[Points]],5,FALSE))</f>
        <v>0</v>
      </c>
      <c r="M445" s="1">
        <f>IF(ISNA(VLOOKUP(tblPointScore[[#This Row],[Name / Club]],tblMac_Div2A[[Name / Club]:[Points]],5,FALSE)),0,VLOOKUP(tblPointScore[[#This Row],[Name / Club]],tblMac_Div2A[[Name / Club]:[Points]],5,FALSE))</f>
        <v>0</v>
      </c>
      <c r="N445" s="1">
        <f>IF(ISNA(VLOOKUP(tblPointScore[[#This Row],[Name / Club]],tblMac_Div2B[[Name / Club]:[Points]],5,FALSE)),0,VLOOKUP(tblPointScore[[#This Row],[Name / Club]],tblMac_Div2B[[Name / Club]:[Points]],5,FALSE))</f>
        <v>0</v>
      </c>
      <c r="O44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45" s="1">
        <f>IF(ISNA(VLOOKUP(tblPointScore[[#This Row],[Name / Club]],tblNow_Div1A[[Name / Club]:[Points]],5,FALSE)),0,VLOOKUP(tblPointScore[[#This Row],[Name / Club]],tblNow_Div1A[[Name / Club]:[Points]],5,FALSE))</f>
        <v>0</v>
      </c>
      <c r="Q445" s="1">
        <f>IF(ISNA(VLOOKUP(tblPointScore[[#This Row],[Name / Club]],tblNow_Div1B[[Name / Club]:[Points]],5,FALSE)),0,VLOOKUP(tblPointScore[[#This Row],[Name / Club]],tblNow_Div1B[[Name / Club]:[Points]],5,FALSE))</f>
        <v>0</v>
      </c>
      <c r="R445" s="1">
        <f>IF(ISNA(VLOOKUP(tblPointScore[[#This Row],[Name / Club]],tblNow_Div2A[[Name / Club]:[Points]],5,FALSE)),0,VLOOKUP(tblPointScore[[#This Row],[Name / Club]],tblNow_Div2A[[Name / Club]:[Points]],5,FALSE))</f>
        <v>0</v>
      </c>
      <c r="S445" s="1">
        <f>IF(ISNA(VLOOKUP(tblPointScore[[#This Row],[Name / Club]],tblNow_Div2B[[Name / Club]:[Points]],5,FALSE)),0,VLOOKUP(tblPointScore[[#This Row],[Name / Club]],tblNow_Div2B[[Name / Club]:[Points]],5,FALSE))</f>
        <v>0</v>
      </c>
      <c r="T44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45" s="1">
        <f>IF(ISNA(VLOOKUP(tblPointScore[[#This Row],[Name / Club]],tblSthn_Div1[[Name / Club]:[Points]],5,FALSE)),0,VLOOKUP(tblPointScore[[#This Row],[Name / Club]],tblSthn_Div1[[Name / Club]:[Points]],5,FALSE))</f>
        <v>0</v>
      </c>
      <c r="V445" s="1">
        <f>IF(ISNA(VLOOKUP(tblPointScore[[#This Row],[Name / Club]],tblSthn_Div2[[Name / Club]:[Points]],5,FALSE)),0,VLOOKUP(tblPointScore[[#This Row],[Name / Club]],tblSthn_Div2[[Name / Club]:[Points]],5,FALSE))</f>
        <v>0</v>
      </c>
      <c r="W445" s="1">
        <f>IF(ISNA(VLOOKUP(tblPointScore[[#This Row],[Name / Club]],tblSthn_Div1[Name / Club],1,FALSE)),IF(ISNA(VLOOKUP(tblPointScore[[#This Row],[Name / Club]],tblSthn_Div2[Name / Club],1,FALSE)),0,3),3)</f>
        <v>0</v>
      </c>
      <c r="X445" s="1">
        <f>SUM(tblPointScore[[#This Row],[Glbn Div 1]:[Sth H Pts]])</f>
        <v>0</v>
      </c>
      <c r="Y44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4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45" s="38" t="str">
        <f>IF(AND(tblPointScore[[#This Row],[Div 1 Pts]]&gt;0,tblPointScore[[#This Row],[Div 2 Pts]]&gt;0),"Y","N")</f>
        <v>N</v>
      </c>
      <c r="AB445" s="35" t="str">
        <f>IF(AND(tblPointScore[[#This Row],[Mac Div 1 A]]&gt;0,tblPointScore[[#This Row],[Mac Div 1 B]]&gt;0),"Y","N")</f>
        <v>N</v>
      </c>
      <c r="AC445" s="35" t="str">
        <f>IF(AND(tblPointScore[[#This Row],[Mac Div 2 A]]&gt;0,tblPointScore[[#This Row],[Mac Div 2 B]]&gt;0),"Y","N")</f>
        <v>N</v>
      </c>
      <c r="AD445" s="35" t="str">
        <f>IF(AND(tblPointScore[[#This Row],[Now Div 1 A]]&gt;0,tblPointScore[[#This Row],[Now Div 1 B]]&gt;0),"Y","N")</f>
        <v>N</v>
      </c>
      <c r="AE445" s="35" t="str">
        <f>IF(AND(tblPointScore[[#This Row],[Now Div 2 A]]&gt;0,tblPointScore[[#This Row],[Now Div 2 B]]&gt;0),"Y","N")</f>
        <v>N</v>
      </c>
      <c r="AF44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46" spans="1:32" hidden="1">
      <c r="A446" s="1">
        <f ca="1">CELL("row", A445)-1</f>
        <v>444</v>
      </c>
      <c r="B446" s="7" t="s">
        <v>494</v>
      </c>
      <c r="C446" s="7" t="s">
        <v>681</v>
      </c>
      <c r="D446" s="4" t="str">
        <f>CONCATENATE(tblPointScore[[#This Row],[Name]]," - ",tblPointScore[[#This Row],[Club]])</f>
        <v>McClelland Fred - GCC</v>
      </c>
      <c r="E446" s="1">
        <f>IF(ISNA(VLOOKUP(tblPointScore[[#This Row],[Name / Club]],tblGlbn_Div1[[Name / Club]:[Points]],5,FALSE)),0,VLOOKUP(tblPointScore[[#This Row],[Name / Club]],tblGlbn_Div1[[Name / Club]:[Points]],5,FALSE))</f>
        <v>0</v>
      </c>
      <c r="F446" s="9">
        <f>IF(ISNA(VLOOKUP(tblPointScore[[#This Row],[Name / Club]],tblGlbn_Div2[[Name / Club]:[Points]],5,FALSE)),0,VLOOKUP(tblPointScore[[#This Row],[Name / Club]],tblGlbn_Div2[[Name / Club]:[Points]],5,FALSE))</f>
        <v>0</v>
      </c>
      <c r="G446" s="9">
        <f>IF(ISNA(VLOOKUP(tblPointScore[[#This Row],[Name / Club]],tblGlbn_Div1[Name / Club],1,FALSE)),IF(ISNA(VLOOKUP(tblPointScore[[#This Row],[Name / Club]],tblGlbn_Div2[Name / Club],1,FALSE)),0,3),3)</f>
        <v>0</v>
      </c>
      <c r="H446" s="1">
        <f>IF(ISNA(VLOOKUP(tblPointScore[[#This Row],[Name / Club]],tblIll_Div1[[Name / Club]:[Points]],5,FALSE)),0,VLOOKUP(tblPointScore[[#This Row],[Name / Club]],tblIll_Div1[[Name / Club]:[Points]],5,FALSE))</f>
        <v>0</v>
      </c>
      <c r="I446" s="1">
        <f>IF(ISNA(VLOOKUP(tblPointScore[[#This Row],[Name / Club]],tblIll_Div2[[Name / Club]:[Points]],5,FALSE)),0,VLOOKUP(tblPointScore[[#This Row],[Name / Club]],tblIll_Div2[[Name / Club]:[Points]],5,FALSE))</f>
        <v>0</v>
      </c>
      <c r="J446" s="1">
        <f>IF(ISNA(VLOOKUP(tblPointScore[[#This Row],[Name / Club]],tblIll_Div1[Name / Club],1,FALSE)),IF(ISNA(VLOOKUP(tblPointScore[[#This Row],[Name / Club]],tblIll_Div2[Name / Club],1,FALSE)),0,3),3)</f>
        <v>0</v>
      </c>
      <c r="K446" s="1">
        <f>IF(ISNA(VLOOKUP(tblPointScore[[#This Row],[Name / Club]],tblMac_Div1A[[Name / Club]:[Points]],5,FALSE)),0,VLOOKUP(tblPointScore[[#This Row],[Name / Club]],tblMac_Div1A[[Name / Club]:[Points]],5,FALSE))</f>
        <v>0</v>
      </c>
      <c r="L446" s="1">
        <f>IF(ISNA(VLOOKUP(tblPointScore[[#This Row],[Name / Club]],tblMac_Div1B[[Name / Club]:[Points]],5,FALSE)),0,VLOOKUP(tblPointScore[[#This Row],[Name / Club]],tblMac_Div1B[[Name / Club]:[Points]],5,FALSE))</f>
        <v>0</v>
      </c>
      <c r="M446" s="1">
        <f>IF(ISNA(VLOOKUP(tblPointScore[[#This Row],[Name / Club]],tblMac_Div2A[[Name / Club]:[Points]],5,FALSE)),0,VLOOKUP(tblPointScore[[#This Row],[Name / Club]],tblMac_Div2A[[Name / Club]:[Points]],5,FALSE))</f>
        <v>0</v>
      </c>
      <c r="N446" s="1">
        <f>IF(ISNA(VLOOKUP(tblPointScore[[#This Row],[Name / Club]],tblMac_Div2B[[Name / Club]:[Points]],5,FALSE)),0,VLOOKUP(tblPointScore[[#This Row],[Name / Club]],tblMac_Div2B[[Name / Club]:[Points]],5,FALSE))</f>
        <v>0</v>
      </c>
      <c r="O44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46" s="1">
        <f>IF(ISNA(VLOOKUP(tblPointScore[[#This Row],[Name / Club]],tblNow_Div1A[[Name / Club]:[Points]],5,FALSE)),0,VLOOKUP(tblPointScore[[#This Row],[Name / Club]],tblNow_Div1A[[Name / Club]:[Points]],5,FALSE))</f>
        <v>0</v>
      </c>
      <c r="Q446" s="1">
        <f>IF(ISNA(VLOOKUP(tblPointScore[[#This Row],[Name / Club]],tblNow_Div1B[[Name / Club]:[Points]],5,FALSE)),0,VLOOKUP(tblPointScore[[#This Row],[Name / Club]],tblNow_Div1B[[Name / Club]:[Points]],5,FALSE))</f>
        <v>0</v>
      </c>
      <c r="R446" s="1">
        <f>IF(ISNA(VLOOKUP(tblPointScore[[#This Row],[Name / Club]],tblNow_Div2A[[Name / Club]:[Points]],5,FALSE)),0,VLOOKUP(tblPointScore[[#This Row],[Name / Club]],tblNow_Div2A[[Name / Club]:[Points]],5,FALSE))</f>
        <v>0</v>
      </c>
      <c r="S446" s="1">
        <f>IF(ISNA(VLOOKUP(tblPointScore[[#This Row],[Name / Club]],tblNow_Div2B[[Name / Club]:[Points]],5,FALSE)),0,VLOOKUP(tblPointScore[[#This Row],[Name / Club]],tblNow_Div2B[[Name / Club]:[Points]],5,FALSE))</f>
        <v>0</v>
      </c>
      <c r="T44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46" s="1">
        <f>IF(ISNA(VLOOKUP(tblPointScore[[#This Row],[Name / Club]],tblSthn_Div1[[Name / Club]:[Points]],5,FALSE)),0,VLOOKUP(tblPointScore[[#This Row],[Name / Club]],tblSthn_Div1[[Name / Club]:[Points]],5,FALSE))</f>
        <v>0</v>
      </c>
      <c r="V446" s="1">
        <f>IF(ISNA(VLOOKUP(tblPointScore[[#This Row],[Name / Club]],tblSthn_Div2[[Name / Club]:[Points]],5,FALSE)),0,VLOOKUP(tblPointScore[[#This Row],[Name / Club]],tblSthn_Div2[[Name / Club]:[Points]],5,FALSE))</f>
        <v>0</v>
      </c>
      <c r="W446" s="1">
        <f>IF(ISNA(VLOOKUP(tblPointScore[[#This Row],[Name / Club]],tblSthn_Div1[Name / Club],1,FALSE)),IF(ISNA(VLOOKUP(tblPointScore[[#This Row],[Name / Club]],tblSthn_Div2[Name / Club],1,FALSE)),0,3),3)</f>
        <v>0</v>
      </c>
      <c r="X446" s="9">
        <f>SUM(tblPointScore[[#This Row],[Glbn Div 1]:[Sth H Pts]])</f>
        <v>0</v>
      </c>
      <c r="Y44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4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46" s="38" t="str">
        <f>IF(AND(tblPointScore[[#This Row],[Div 1 Pts]]&gt;0,tblPointScore[[#This Row],[Div 2 Pts]]&gt;0),"Y","N")</f>
        <v>N</v>
      </c>
      <c r="AB446" s="35" t="str">
        <f>IF(AND(tblPointScore[[#This Row],[Mac Div 1 A]]&gt;0,tblPointScore[[#This Row],[Mac Div 1 B]]&gt;0),"Y","N")</f>
        <v>N</v>
      </c>
      <c r="AC446" s="35" t="str">
        <f>IF(AND(tblPointScore[[#This Row],[Mac Div 2 A]]&gt;0,tblPointScore[[#This Row],[Mac Div 2 B]]&gt;0),"Y","N")</f>
        <v>N</v>
      </c>
      <c r="AD446" s="35" t="str">
        <f>IF(AND(tblPointScore[[#This Row],[Now Div 1 A]]&gt;0,tblPointScore[[#This Row],[Now Div 1 B]]&gt;0),"Y","N")</f>
        <v>N</v>
      </c>
      <c r="AE446" s="35" t="str">
        <f>IF(AND(tblPointScore[[#This Row],[Now Div 2 A]]&gt;0,tblPointScore[[#This Row],[Now Div 2 B]]&gt;0),"Y","N")</f>
        <v>N</v>
      </c>
      <c r="AF44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47" spans="1:32" hidden="1">
      <c r="A447" s="1">
        <f ca="1">CELL("row", A446)-1</f>
        <v>445</v>
      </c>
      <c r="B447" s="43" t="s">
        <v>612</v>
      </c>
      <c r="C447" s="43" t="s">
        <v>685</v>
      </c>
      <c r="D447" s="4" t="str">
        <f>CONCATENATE(tblPointScore[[#This Row],[Name]]," - ",tblPointScore[[#This Row],[Club]])</f>
        <v>McCrohon Matt - ICC</v>
      </c>
      <c r="E447" s="9">
        <f>IF(ISNA(VLOOKUP(tblPointScore[[#This Row],[Name / Club]],tblGlbn_Div1[[Name / Club]:[Points]],5,FALSE)),0,VLOOKUP(tblPointScore[[#This Row],[Name / Club]],tblGlbn_Div1[[Name / Club]:[Points]],5,FALSE))</f>
        <v>0</v>
      </c>
      <c r="F447" s="9">
        <f>IF(ISNA(VLOOKUP(tblPointScore[[#This Row],[Name / Club]],tblGlbn_Div2[[Name / Club]:[Points]],5,FALSE)),0,VLOOKUP(tblPointScore[[#This Row],[Name / Club]],tblGlbn_Div2[[Name / Club]:[Points]],5,FALSE))</f>
        <v>0</v>
      </c>
      <c r="G447" s="9">
        <f>IF(ISNA(VLOOKUP(tblPointScore[[#This Row],[Name / Club]],tblGlbn_Div1[Name / Club],1,FALSE)),IF(ISNA(VLOOKUP(tblPointScore[[#This Row],[Name / Club]],tblGlbn_Div2[Name / Club],1,FALSE)),0,3),3)</f>
        <v>0</v>
      </c>
      <c r="H447" s="9">
        <f>IF(ISNA(VLOOKUP(tblPointScore[[#This Row],[Name / Club]],tblIll_Div1[[Name / Club]:[Points]],5,FALSE)),0,VLOOKUP(tblPointScore[[#This Row],[Name / Club]],tblIll_Div1[[Name / Club]:[Points]],5,FALSE))</f>
        <v>0</v>
      </c>
      <c r="I447" s="9">
        <f>IF(ISNA(VLOOKUP(tblPointScore[[#This Row],[Name / Club]],tblIll_Div2[[Name / Club]:[Points]],5,FALSE)),0,VLOOKUP(tblPointScore[[#This Row],[Name / Club]],tblIll_Div2[[Name / Club]:[Points]],5,FALSE))</f>
        <v>0</v>
      </c>
      <c r="J447" s="9">
        <f>IF(ISNA(VLOOKUP(tblPointScore[[#This Row],[Name / Club]],tblIll_Div1[Name / Club],1,FALSE)),IF(ISNA(VLOOKUP(tblPointScore[[#This Row],[Name / Club]],tblIll_Div2[Name / Club],1,FALSE)),0,3),3)</f>
        <v>0</v>
      </c>
      <c r="K447" s="9">
        <f>IF(ISNA(VLOOKUP(tblPointScore[[#This Row],[Name / Club]],tblMac_Div1A[[Name / Club]:[Points]],5,FALSE)),0,VLOOKUP(tblPointScore[[#This Row],[Name / Club]],tblMac_Div1A[[Name / Club]:[Points]],5,FALSE))</f>
        <v>0</v>
      </c>
      <c r="L447" s="9">
        <f>IF(ISNA(VLOOKUP(tblPointScore[[#This Row],[Name / Club]],tblMac_Div1B[[Name / Club]:[Points]],5,FALSE)),0,VLOOKUP(tblPointScore[[#This Row],[Name / Club]],tblMac_Div1B[[Name / Club]:[Points]],5,FALSE))</f>
        <v>0</v>
      </c>
      <c r="M447" s="9">
        <f>IF(ISNA(VLOOKUP(tblPointScore[[#This Row],[Name / Club]],tblMac_Div2A[[Name / Club]:[Points]],5,FALSE)),0,VLOOKUP(tblPointScore[[#This Row],[Name / Club]],tblMac_Div2A[[Name / Club]:[Points]],5,FALSE))</f>
        <v>0</v>
      </c>
      <c r="N447" s="9">
        <f>IF(ISNA(VLOOKUP(tblPointScore[[#This Row],[Name / Club]],tblMac_Div2B[[Name / Club]:[Points]],5,FALSE)),0,VLOOKUP(tblPointScore[[#This Row],[Name / Club]],tblMac_Div2B[[Name / Club]:[Points]],5,FALSE))</f>
        <v>0</v>
      </c>
      <c r="O447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47" s="9">
        <f>IF(ISNA(VLOOKUP(tblPointScore[[#This Row],[Name / Club]],tblNow_Div1A[[Name / Club]:[Points]],5,FALSE)),0,VLOOKUP(tblPointScore[[#This Row],[Name / Club]],tblNow_Div1A[[Name / Club]:[Points]],5,FALSE))</f>
        <v>0</v>
      </c>
      <c r="Q447" s="9">
        <f>IF(ISNA(VLOOKUP(tblPointScore[[#This Row],[Name / Club]],tblNow_Div1B[[Name / Club]:[Points]],5,FALSE)),0,VLOOKUP(tblPointScore[[#This Row],[Name / Club]],tblNow_Div1B[[Name / Club]:[Points]],5,FALSE))</f>
        <v>0</v>
      </c>
      <c r="R447" s="9">
        <f>IF(ISNA(VLOOKUP(tblPointScore[[#This Row],[Name / Club]],tblNow_Div2A[[Name / Club]:[Points]],5,FALSE)),0,VLOOKUP(tblPointScore[[#This Row],[Name / Club]],tblNow_Div2A[[Name / Club]:[Points]],5,FALSE))</f>
        <v>0</v>
      </c>
      <c r="S447" s="9">
        <f>IF(ISNA(VLOOKUP(tblPointScore[[#This Row],[Name / Club]],tblNow_Div2B[[Name / Club]:[Points]],5,FALSE)),0,VLOOKUP(tblPointScore[[#This Row],[Name / Club]],tblNow_Div2B[[Name / Club]:[Points]],5,FALSE))</f>
        <v>0</v>
      </c>
      <c r="T447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47" s="9">
        <f>IF(ISNA(VLOOKUP(tblPointScore[[#This Row],[Name / Club]],tblSthn_Div1[[Name / Club]:[Points]],5,FALSE)),0,VLOOKUP(tblPointScore[[#This Row],[Name / Club]],tblSthn_Div1[[Name / Club]:[Points]],5,FALSE))</f>
        <v>0</v>
      </c>
      <c r="V447" s="9">
        <f>IF(ISNA(VLOOKUP(tblPointScore[[#This Row],[Name / Club]],tblSthn_Div2[[Name / Club]:[Points]],5,FALSE)),0,VLOOKUP(tblPointScore[[#This Row],[Name / Club]],tblSthn_Div2[[Name / Club]:[Points]],5,FALSE))</f>
        <v>0</v>
      </c>
      <c r="W447" s="9">
        <f>IF(ISNA(VLOOKUP(tblPointScore[[#This Row],[Name / Club]],tblSthn_Div1[Name / Club],1,FALSE)),IF(ISNA(VLOOKUP(tblPointScore[[#This Row],[Name / Club]],tblSthn_Div2[Name / Club],1,FALSE)),0,3),3)</f>
        <v>0</v>
      </c>
      <c r="X447" s="9">
        <f>SUM(tblPointScore[[#This Row],[Glbn Div 1]:[Sth H Pts]])</f>
        <v>0</v>
      </c>
      <c r="Y44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4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47" s="38" t="str">
        <f>IF(AND(tblPointScore[[#This Row],[Div 1 Pts]]&gt;0,tblPointScore[[#This Row],[Div 2 Pts]]&gt;0),"Y","N")</f>
        <v>N</v>
      </c>
      <c r="AB447" s="35" t="str">
        <f>IF(AND(tblPointScore[[#This Row],[Mac Div 1 A]]&gt;0,tblPointScore[[#This Row],[Mac Div 1 B]]&gt;0),"Y","N")</f>
        <v>N</v>
      </c>
      <c r="AC447" s="35" t="str">
        <f>IF(AND(tblPointScore[[#This Row],[Mac Div 2 A]]&gt;0,tblPointScore[[#This Row],[Mac Div 2 B]]&gt;0),"Y","N")</f>
        <v>N</v>
      </c>
      <c r="AD447" s="35" t="str">
        <f>IF(AND(tblPointScore[[#This Row],[Now Div 1 A]]&gt;0,tblPointScore[[#This Row],[Now Div 1 B]]&gt;0),"Y","N")</f>
        <v>N</v>
      </c>
      <c r="AE447" s="35" t="str">
        <f>IF(AND(tblPointScore[[#This Row],[Now Div 2 A]]&gt;0,tblPointScore[[#This Row],[Now Div 2 B]]&gt;0),"Y","N")</f>
        <v>N</v>
      </c>
      <c r="AF44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48" spans="1:32" hidden="1">
      <c r="A448" s="20">
        <f ca="1">CELL("row", A447)-1</f>
        <v>446</v>
      </c>
      <c r="B448" s="43" t="s">
        <v>627</v>
      </c>
      <c r="C448" s="43" t="s">
        <v>683</v>
      </c>
      <c r="D448" s="22" t="str">
        <f>CONCATENATE(tblPointScore[[#This Row],[Name]]," - ",tblPointScore[[#This Row],[Club]])</f>
        <v>McCulloch Andrew - SHCC</v>
      </c>
      <c r="E448" s="23">
        <f>IF(ISNA(VLOOKUP(tblPointScore[[#This Row],[Name / Club]],tblGlbn_Div1[[Name / Club]:[Points]],5,FALSE)),0,VLOOKUP(tblPointScore[[#This Row],[Name / Club]],tblGlbn_Div1[[Name / Club]:[Points]],5,FALSE))</f>
        <v>0</v>
      </c>
      <c r="F448" s="23">
        <f>IF(ISNA(VLOOKUP(tblPointScore[[#This Row],[Name / Club]],tblGlbn_Div2[[Name / Club]:[Points]],5,FALSE)),0,VLOOKUP(tblPointScore[[#This Row],[Name / Club]],tblGlbn_Div2[[Name / Club]:[Points]],5,FALSE))</f>
        <v>0</v>
      </c>
      <c r="G448" s="23">
        <f>IF(ISNA(VLOOKUP(tblPointScore[[#This Row],[Name / Club]],tblGlbn_Div1[Name / Club],1,FALSE)),IF(ISNA(VLOOKUP(tblPointScore[[#This Row],[Name / Club]],tblGlbn_Div2[Name / Club],1,FALSE)),0,3),3)</f>
        <v>0</v>
      </c>
      <c r="H448" s="23">
        <f>IF(ISNA(VLOOKUP(tblPointScore[[#This Row],[Name / Club]],tblIll_Div1[[Name / Club]:[Points]],5,FALSE)),0,VLOOKUP(tblPointScore[[#This Row],[Name / Club]],tblIll_Div1[[Name / Club]:[Points]],5,FALSE))</f>
        <v>0</v>
      </c>
      <c r="I448" s="23">
        <f>IF(ISNA(VLOOKUP(tblPointScore[[#This Row],[Name / Club]],tblIll_Div2[[Name / Club]:[Points]],5,FALSE)),0,VLOOKUP(tblPointScore[[#This Row],[Name / Club]],tblIll_Div2[[Name / Club]:[Points]],5,FALSE))</f>
        <v>0</v>
      </c>
      <c r="J448" s="23">
        <f>IF(ISNA(VLOOKUP(tblPointScore[[#This Row],[Name / Club]],tblIll_Div1[Name / Club],1,FALSE)),IF(ISNA(VLOOKUP(tblPointScore[[#This Row],[Name / Club]],tblIll_Div2[Name / Club],1,FALSE)),0,3),3)</f>
        <v>0</v>
      </c>
      <c r="K448" s="23">
        <f>IF(ISNA(VLOOKUP(tblPointScore[[#This Row],[Name / Club]],tblMac_Div1A[[Name / Club]:[Points]],5,FALSE)),0,VLOOKUP(tblPointScore[[#This Row],[Name / Club]],tblMac_Div1A[[Name / Club]:[Points]],5,FALSE))</f>
        <v>0</v>
      </c>
      <c r="L448" s="23">
        <f>IF(ISNA(VLOOKUP(tblPointScore[[#This Row],[Name / Club]],tblMac_Div1B[[Name / Club]:[Points]],5,FALSE)),0,VLOOKUP(tblPointScore[[#This Row],[Name / Club]],tblMac_Div1B[[Name / Club]:[Points]],5,FALSE))</f>
        <v>0</v>
      </c>
      <c r="M448" s="23">
        <f>IF(ISNA(VLOOKUP(tblPointScore[[#This Row],[Name / Club]],tblMac_Div2A[[Name / Club]:[Points]],5,FALSE)),0,VLOOKUP(tblPointScore[[#This Row],[Name / Club]],tblMac_Div2A[[Name / Club]:[Points]],5,FALSE))</f>
        <v>0</v>
      </c>
      <c r="N448" s="23">
        <f>IF(ISNA(VLOOKUP(tblPointScore[[#This Row],[Name / Club]],tblMac_Div2B[[Name / Club]:[Points]],5,FALSE)),0,VLOOKUP(tblPointScore[[#This Row],[Name / Club]],tblMac_Div2B[[Name / Club]:[Points]],5,FALSE))</f>
        <v>0</v>
      </c>
      <c r="O448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48" s="23">
        <f>IF(ISNA(VLOOKUP(tblPointScore[[#This Row],[Name / Club]],tblNow_Div1A[[Name / Club]:[Points]],5,FALSE)),0,VLOOKUP(tblPointScore[[#This Row],[Name / Club]],tblNow_Div1A[[Name / Club]:[Points]],5,FALSE))</f>
        <v>0</v>
      </c>
      <c r="Q448" s="23">
        <f>IF(ISNA(VLOOKUP(tblPointScore[[#This Row],[Name / Club]],tblNow_Div1B[[Name / Club]:[Points]],5,FALSE)),0,VLOOKUP(tblPointScore[[#This Row],[Name / Club]],tblNow_Div1B[[Name / Club]:[Points]],5,FALSE))</f>
        <v>0</v>
      </c>
      <c r="R448" s="23">
        <f>IF(ISNA(VLOOKUP(tblPointScore[[#This Row],[Name / Club]],tblNow_Div2A[[Name / Club]:[Points]],5,FALSE)),0,VLOOKUP(tblPointScore[[#This Row],[Name / Club]],tblNow_Div2A[[Name / Club]:[Points]],5,FALSE))</f>
        <v>0</v>
      </c>
      <c r="S448" s="23">
        <f>IF(ISNA(VLOOKUP(tblPointScore[[#This Row],[Name / Club]],tblNow_Div2B[[Name / Club]:[Points]],5,FALSE)),0,VLOOKUP(tblPointScore[[#This Row],[Name / Club]],tblNow_Div2B[[Name / Club]:[Points]],5,FALSE))</f>
        <v>0</v>
      </c>
      <c r="T448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48" s="23">
        <f>IF(ISNA(VLOOKUP(tblPointScore[[#This Row],[Name / Club]],tblSthn_Div1[[Name / Club]:[Points]],5,FALSE)),0,VLOOKUP(tblPointScore[[#This Row],[Name / Club]],tblSthn_Div1[[Name / Club]:[Points]],5,FALSE))</f>
        <v>0</v>
      </c>
      <c r="V448" s="23">
        <f>IF(ISNA(VLOOKUP(tblPointScore[[#This Row],[Name / Club]],tblSthn_Div2[[Name / Club]:[Points]],5,FALSE)),0,VLOOKUP(tblPointScore[[#This Row],[Name / Club]],tblSthn_Div2[[Name / Club]:[Points]],5,FALSE))</f>
        <v>0</v>
      </c>
      <c r="W448" s="23">
        <f>IF(ISNA(VLOOKUP(tblPointScore[[#This Row],[Name / Club]],tblSthn_Div1[Name / Club],1,FALSE)),IF(ISNA(VLOOKUP(tblPointScore[[#This Row],[Name / Club]],tblSthn_Div2[Name / Club],1,FALSE)),0,3),3)</f>
        <v>0</v>
      </c>
      <c r="X448" s="23">
        <f>SUM(tblPointScore[[#This Row],[Glbn Div 1]:[Sth H Pts]])</f>
        <v>0</v>
      </c>
      <c r="Y448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48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48" s="44" t="str">
        <f>IF(AND(tblPointScore[[#This Row],[Div 1 Pts]]&gt;0,tblPointScore[[#This Row],[Div 2 Pts]]&gt;0),"Y","N")</f>
        <v>N</v>
      </c>
      <c r="AB448" s="45" t="str">
        <f>IF(AND(tblPointScore[[#This Row],[Mac Div 1 A]]&gt;0,tblPointScore[[#This Row],[Mac Div 1 B]]&gt;0),"Y","N")</f>
        <v>N</v>
      </c>
      <c r="AC448" s="45" t="str">
        <f>IF(AND(tblPointScore[[#This Row],[Mac Div 2 A]]&gt;0,tblPointScore[[#This Row],[Mac Div 2 B]]&gt;0),"Y","N")</f>
        <v>N</v>
      </c>
      <c r="AD448" s="45" t="str">
        <f>IF(AND(tblPointScore[[#This Row],[Now Div 1 A]]&gt;0,tblPointScore[[#This Row],[Now Div 1 B]]&gt;0),"Y","N")</f>
        <v>N</v>
      </c>
      <c r="AE448" s="45" t="str">
        <f>IF(AND(tblPointScore[[#This Row],[Now Div 2 A]]&gt;0,tblPointScore[[#This Row],[Now Div 2 B]]&gt;0),"Y","N")</f>
        <v>N</v>
      </c>
      <c r="AF448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49" spans="1:32" hidden="1">
      <c r="A449" s="1">
        <f ca="1">CELL("row", A448)-1</f>
        <v>447</v>
      </c>
      <c r="B449" s="7" t="s">
        <v>70</v>
      </c>
      <c r="C449" s="7" t="s">
        <v>683</v>
      </c>
      <c r="D449" s="4" t="str">
        <f>CONCATENATE(tblPointScore[[#This Row],[Name]]," - ",tblPointScore[[#This Row],[Club]])</f>
        <v>McCulloch Grahame - SHCC</v>
      </c>
      <c r="E449" s="1">
        <f>IF(ISNA(VLOOKUP(tblPointScore[[#This Row],[Name / Club]],tblGlbn_Div1[[Name / Club]:[Points]],5,FALSE)),0,VLOOKUP(tblPointScore[[#This Row],[Name / Club]],tblGlbn_Div1[[Name / Club]:[Points]],5,FALSE))</f>
        <v>0</v>
      </c>
      <c r="F449" s="1">
        <f>IF(ISNA(VLOOKUP(tblPointScore[[#This Row],[Name / Club]],tblGlbn_Div2[[Name / Club]:[Points]],5,FALSE)),0,VLOOKUP(tblPointScore[[#This Row],[Name / Club]],tblGlbn_Div2[[Name / Club]:[Points]],5,FALSE))</f>
        <v>0</v>
      </c>
      <c r="G449" s="1">
        <f>IF(ISNA(VLOOKUP(tblPointScore[[#This Row],[Name / Club]],tblGlbn_Div1[Name / Club],1,FALSE)),IF(ISNA(VLOOKUP(tblPointScore[[#This Row],[Name / Club]],tblGlbn_Div2[Name / Club],1,FALSE)),0,3),3)</f>
        <v>0</v>
      </c>
      <c r="H449" s="1">
        <f>IF(ISNA(VLOOKUP(tblPointScore[[#This Row],[Name / Club]],tblIll_Div1[[Name / Club]:[Points]],5,FALSE)),0,VLOOKUP(tblPointScore[[#This Row],[Name / Club]],tblIll_Div1[[Name / Club]:[Points]],5,FALSE))</f>
        <v>0</v>
      </c>
      <c r="I449" s="1">
        <f>IF(ISNA(VLOOKUP(tblPointScore[[#This Row],[Name / Club]],tblIll_Div2[[Name / Club]:[Points]],5,FALSE)),0,VLOOKUP(tblPointScore[[#This Row],[Name / Club]],tblIll_Div2[[Name / Club]:[Points]],5,FALSE))</f>
        <v>0</v>
      </c>
      <c r="J449" s="1">
        <f>IF(ISNA(VLOOKUP(tblPointScore[[#This Row],[Name / Club]],tblIll_Div1[Name / Club],1,FALSE)),IF(ISNA(VLOOKUP(tblPointScore[[#This Row],[Name / Club]],tblIll_Div2[Name / Club],1,FALSE)),0,3),3)</f>
        <v>0</v>
      </c>
      <c r="K449" s="1">
        <f>IF(ISNA(VLOOKUP(tblPointScore[[#This Row],[Name / Club]],tblMac_Div1A[[Name / Club]:[Points]],5,FALSE)),0,VLOOKUP(tblPointScore[[#This Row],[Name / Club]],tblMac_Div1A[[Name / Club]:[Points]],5,FALSE))</f>
        <v>0</v>
      </c>
      <c r="L449" s="1">
        <f>IF(ISNA(VLOOKUP(tblPointScore[[#This Row],[Name / Club]],tblMac_Div1B[[Name / Club]:[Points]],5,FALSE)),0,VLOOKUP(tblPointScore[[#This Row],[Name / Club]],tblMac_Div1B[[Name / Club]:[Points]],5,FALSE))</f>
        <v>0</v>
      </c>
      <c r="M449" s="1">
        <f>IF(ISNA(VLOOKUP(tblPointScore[[#This Row],[Name / Club]],tblMac_Div2A[[Name / Club]:[Points]],5,FALSE)),0,VLOOKUP(tblPointScore[[#This Row],[Name / Club]],tblMac_Div2A[[Name / Club]:[Points]],5,FALSE))</f>
        <v>0</v>
      </c>
      <c r="N449" s="1">
        <f>IF(ISNA(VLOOKUP(tblPointScore[[#This Row],[Name / Club]],tblMac_Div2B[[Name / Club]:[Points]],5,FALSE)),0,VLOOKUP(tblPointScore[[#This Row],[Name / Club]],tblMac_Div2B[[Name / Club]:[Points]],5,FALSE))</f>
        <v>0</v>
      </c>
      <c r="O44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49" s="1">
        <f>IF(ISNA(VLOOKUP(tblPointScore[[#This Row],[Name / Club]],tblNow_Div1A[[Name / Club]:[Points]],5,FALSE)),0,VLOOKUP(tblPointScore[[#This Row],[Name / Club]],tblNow_Div1A[[Name / Club]:[Points]],5,FALSE))</f>
        <v>0</v>
      </c>
      <c r="Q449" s="1">
        <f>IF(ISNA(VLOOKUP(tblPointScore[[#This Row],[Name / Club]],tblNow_Div1B[[Name / Club]:[Points]],5,FALSE)),0,VLOOKUP(tblPointScore[[#This Row],[Name / Club]],tblNow_Div1B[[Name / Club]:[Points]],5,FALSE))</f>
        <v>0</v>
      </c>
      <c r="R449" s="1">
        <f>IF(ISNA(VLOOKUP(tblPointScore[[#This Row],[Name / Club]],tblNow_Div2A[[Name / Club]:[Points]],5,FALSE)),0,VLOOKUP(tblPointScore[[#This Row],[Name / Club]],tblNow_Div2A[[Name / Club]:[Points]],5,FALSE))</f>
        <v>0</v>
      </c>
      <c r="S449" s="1">
        <f>IF(ISNA(VLOOKUP(tblPointScore[[#This Row],[Name / Club]],tblNow_Div2B[[Name / Club]:[Points]],5,FALSE)),0,VLOOKUP(tblPointScore[[#This Row],[Name / Club]],tblNow_Div2B[[Name / Club]:[Points]],5,FALSE))</f>
        <v>0</v>
      </c>
      <c r="T44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49" s="1">
        <f>IF(ISNA(VLOOKUP(tblPointScore[[#This Row],[Name / Club]],tblSthn_Div1[[Name / Club]:[Points]],5,FALSE)),0,VLOOKUP(tblPointScore[[#This Row],[Name / Club]],tblSthn_Div1[[Name / Club]:[Points]],5,FALSE))</f>
        <v>0</v>
      </c>
      <c r="V449" s="1">
        <f>IF(ISNA(VLOOKUP(tblPointScore[[#This Row],[Name / Club]],tblSthn_Div2[[Name / Club]:[Points]],5,FALSE)),0,VLOOKUP(tblPointScore[[#This Row],[Name / Club]],tblSthn_Div2[[Name / Club]:[Points]],5,FALSE))</f>
        <v>0</v>
      </c>
      <c r="W449" s="1">
        <f>IF(ISNA(VLOOKUP(tblPointScore[[#This Row],[Name / Club]],tblSthn_Div1[Name / Club],1,FALSE)),IF(ISNA(VLOOKUP(tblPointScore[[#This Row],[Name / Club]],tblSthn_Div2[Name / Club],1,FALSE)),0,3),3)</f>
        <v>0</v>
      </c>
      <c r="X449" s="1">
        <f>SUM(tblPointScore[[#This Row],[Glbn Div 1]:[Sth H Pts]])</f>
        <v>0</v>
      </c>
      <c r="Y44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4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49" s="38" t="str">
        <f>IF(AND(tblPointScore[[#This Row],[Div 1 Pts]]&gt;0,tblPointScore[[#This Row],[Div 2 Pts]]&gt;0),"Y","N")</f>
        <v>N</v>
      </c>
      <c r="AB449" s="35" t="str">
        <f>IF(AND(tblPointScore[[#This Row],[Mac Div 1 A]]&gt;0,tblPointScore[[#This Row],[Mac Div 1 B]]&gt;0),"Y","N")</f>
        <v>N</v>
      </c>
      <c r="AC449" s="35" t="str">
        <f>IF(AND(tblPointScore[[#This Row],[Mac Div 2 A]]&gt;0,tblPointScore[[#This Row],[Mac Div 2 B]]&gt;0),"Y","N")</f>
        <v>N</v>
      </c>
      <c r="AD449" s="35" t="str">
        <f>IF(AND(tblPointScore[[#This Row],[Now Div 1 A]]&gt;0,tblPointScore[[#This Row],[Now Div 1 B]]&gt;0),"Y","N")</f>
        <v>N</v>
      </c>
      <c r="AE449" s="35" t="str">
        <f>IF(AND(tblPointScore[[#This Row],[Now Div 2 A]]&gt;0,tblPointScore[[#This Row],[Now Div 2 B]]&gt;0),"Y","N")</f>
        <v>N</v>
      </c>
      <c r="AF44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50" spans="1:32" hidden="1">
      <c r="A450" s="1">
        <f ca="1">CELL("row", A449)-1</f>
        <v>448</v>
      </c>
      <c r="B450" s="7" t="s">
        <v>495</v>
      </c>
      <c r="C450" s="7" t="s">
        <v>682</v>
      </c>
      <c r="D450" s="4" t="str">
        <f>CONCATENATE(tblPointScore[[#This Row],[Name]]," - ",tblPointScore[[#This Row],[Club]])</f>
        <v>McDonald Daniel - CCC</v>
      </c>
      <c r="E450" s="1">
        <f>IF(ISNA(VLOOKUP(tblPointScore[[#This Row],[Name / Club]],tblGlbn_Div1[[Name / Club]:[Points]],5,FALSE)),0,VLOOKUP(tblPointScore[[#This Row],[Name / Club]],tblGlbn_Div1[[Name / Club]:[Points]],5,FALSE))</f>
        <v>0</v>
      </c>
      <c r="F450" s="9">
        <f>IF(ISNA(VLOOKUP(tblPointScore[[#This Row],[Name / Club]],tblGlbn_Div2[[Name / Club]:[Points]],5,FALSE)),0,VLOOKUP(tblPointScore[[#This Row],[Name / Club]],tblGlbn_Div2[[Name / Club]:[Points]],5,FALSE))</f>
        <v>0</v>
      </c>
      <c r="G450" s="9">
        <f>IF(ISNA(VLOOKUP(tblPointScore[[#This Row],[Name / Club]],tblGlbn_Div1[Name / Club],1,FALSE)),IF(ISNA(VLOOKUP(tblPointScore[[#This Row],[Name / Club]],tblGlbn_Div2[Name / Club],1,FALSE)),0,3),3)</f>
        <v>0</v>
      </c>
      <c r="H450" s="1">
        <f>IF(ISNA(VLOOKUP(tblPointScore[[#This Row],[Name / Club]],tblIll_Div1[[Name / Club]:[Points]],5,FALSE)),0,VLOOKUP(tblPointScore[[#This Row],[Name / Club]],tblIll_Div1[[Name / Club]:[Points]],5,FALSE))</f>
        <v>0</v>
      </c>
      <c r="I450" s="1">
        <f>IF(ISNA(VLOOKUP(tblPointScore[[#This Row],[Name / Club]],tblIll_Div2[[Name / Club]:[Points]],5,FALSE)),0,VLOOKUP(tblPointScore[[#This Row],[Name / Club]],tblIll_Div2[[Name / Club]:[Points]],5,FALSE))</f>
        <v>0</v>
      </c>
      <c r="J450" s="1">
        <f>IF(ISNA(VLOOKUP(tblPointScore[[#This Row],[Name / Club]],tblIll_Div1[Name / Club],1,FALSE)),IF(ISNA(VLOOKUP(tblPointScore[[#This Row],[Name / Club]],tblIll_Div2[Name / Club],1,FALSE)),0,3),3)</f>
        <v>0</v>
      </c>
      <c r="K450" s="1">
        <f>IF(ISNA(VLOOKUP(tblPointScore[[#This Row],[Name / Club]],tblMac_Div1A[[Name / Club]:[Points]],5,FALSE)),0,VLOOKUP(tblPointScore[[#This Row],[Name / Club]],tblMac_Div1A[[Name / Club]:[Points]],5,FALSE))</f>
        <v>0</v>
      </c>
      <c r="L450" s="1">
        <f>IF(ISNA(VLOOKUP(tblPointScore[[#This Row],[Name / Club]],tblMac_Div1B[[Name / Club]:[Points]],5,FALSE)),0,VLOOKUP(tblPointScore[[#This Row],[Name / Club]],tblMac_Div1B[[Name / Club]:[Points]],5,FALSE))</f>
        <v>0</v>
      </c>
      <c r="M450" s="1">
        <f>IF(ISNA(VLOOKUP(tblPointScore[[#This Row],[Name / Club]],tblMac_Div2A[[Name / Club]:[Points]],5,FALSE)),0,VLOOKUP(tblPointScore[[#This Row],[Name / Club]],tblMac_Div2A[[Name / Club]:[Points]],5,FALSE))</f>
        <v>0</v>
      </c>
      <c r="N450" s="1">
        <f>IF(ISNA(VLOOKUP(tblPointScore[[#This Row],[Name / Club]],tblMac_Div2B[[Name / Club]:[Points]],5,FALSE)),0,VLOOKUP(tblPointScore[[#This Row],[Name / Club]],tblMac_Div2B[[Name / Club]:[Points]],5,FALSE))</f>
        <v>0</v>
      </c>
      <c r="O45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50" s="1">
        <f>IF(ISNA(VLOOKUP(tblPointScore[[#This Row],[Name / Club]],tblNow_Div1A[[Name / Club]:[Points]],5,FALSE)),0,VLOOKUP(tblPointScore[[#This Row],[Name / Club]],tblNow_Div1A[[Name / Club]:[Points]],5,FALSE))</f>
        <v>0</v>
      </c>
      <c r="Q450" s="1">
        <f>IF(ISNA(VLOOKUP(tblPointScore[[#This Row],[Name / Club]],tblNow_Div1B[[Name / Club]:[Points]],5,FALSE)),0,VLOOKUP(tblPointScore[[#This Row],[Name / Club]],tblNow_Div1B[[Name / Club]:[Points]],5,FALSE))</f>
        <v>0</v>
      </c>
      <c r="R450" s="1">
        <f>IF(ISNA(VLOOKUP(tblPointScore[[#This Row],[Name / Club]],tblNow_Div2A[[Name / Club]:[Points]],5,FALSE)),0,VLOOKUP(tblPointScore[[#This Row],[Name / Club]],tblNow_Div2A[[Name / Club]:[Points]],5,FALSE))</f>
        <v>0</v>
      </c>
      <c r="S450" s="1">
        <f>IF(ISNA(VLOOKUP(tblPointScore[[#This Row],[Name / Club]],tblNow_Div2B[[Name / Club]:[Points]],5,FALSE)),0,VLOOKUP(tblPointScore[[#This Row],[Name / Club]],tblNow_Div2B[[Name / Club]:[Points]],5,FALSE))</f>
        <v>0</v>
      </c>
      <c r="T45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50" s="1">
        <f>IF(ISNA(VLOOKUP(tblPointScore[[#This Row],[Name / Club]],tblSthn_Div1[[Name / Club]:[Points]],5,FALSE)),0,VLOOKUP(tblPointScore[[#This Row],[Name / Club]],tblSthn_Div1[[Name / Club]:[Points]],5,FALSE))</f>
        <v>0</v>
      </c>
      <c r="V450" s="1">
        <f>IF(ISNA(VLOOKUP(tblPointScore[[#This Row],[Name / Club]],tblSthn_Div2[[Name / Club]:[Points]],5,FALSE)),0,VLOOKUP(tblPointScore[[#This Row],[Name / Club]],tblSthn_Div2[[Name / Club]:[Points]],5,FALSE))</f>
        <v>0</v>
      </c>
      <c r="W450" s="1">
        <f>IF(ISNA(VLOOKUP(tblPointScore[[#This Row],[Name / Club]],tblSthn_Div1[Name / Club],1,FALSE)),IF(ISNA(VLOOKUP(tblPointScore[[#This Row],[Name / Club]],tblSthn_Div2[Name / Club],1,FALSE)),0,3),3)</f>
        <v>0</v>
      </c>
      <c r="X450" s="9">
        <f>SUM(tblPointScore[[#This Row],[Glbn Div 1]:[Sth H Pts]])</f>
        <v>0</v>
      </c>
      <c r="Y45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5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50" s="38" t="str">
        <f>IF(AND(tblPointScore[[#This Row],[Div 1 Pts]]&gt;0,tblPointScore[[#This Row],[Div 2 Pts]]&gt;0),"Y","N")</f>
        <v>N</v>
      </c>
      <c r="AB450" s="35" t="str">
        <f>IF(AND(tblPointScore[[#This Row],[Mac Div 1 A]]&gt;0,tblPointScore[[#This Row],[Mac Div 1 B]]&gt;0),"Y","N")</f>
        <v>N</v>
      </c>
      <c r="AC450" s="35" t="str">
        <f>IF(AND(tblPointScore[[#This Row],[Mac Div 2 A]]&gt;0,tblPointScore[[#This Row],[Mac Div 2 B]]&gt;0),"Y","N")</f>
        <v>N</v>
      </c>
      <c r="AD450" s="35" t="str">
        <f>IF(AND(tblPointScore[[#This Row],[Now Div 1 A]]&gt;0,tblPointScore[[#This Row],[Now Div 1 B]]&gt;0),"Y","N")</f>
        <v>N</v>
      </c>
      <c r="AE450" s="35" t="str">
        <f>IF(AND(tblPointScore[[#This Row],[Now Div 2 A]]&gt;0,tblPointScore[[#This Row],[Now Div 2 B]]&gt;0),"Y","N")</f>
        <v>N</v>
      </c>
      <c r="AF45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51" spans="1:32" hidden="1">
      <c r="A451" s="1">
        <f ca="1">CELL("row", A450)-1</f>
        <v>449</v>
      </c>
      <c r="B451" s="7" t="s">
        <v>247</v>
      </c>
      <c r="C451" s="7" t="s">
        <v>682</v>
      </c>
      <c r="D451" s="4" t="str">
        <f>CONCATENATE(tblPointScore[[#This Row],[Name]]," - ",tblPointScore[[#This Row],[Club]])</f>
        <v>McDonald Lachlan - CCC</v>
      </c>
      <c r="E451" s="1">
        <f>IF(ISNA(VLOOKUP(tblPointScore[[#This Row],[Name / Club]],tblGlbn_Div1[[Name / Club]:[Points]],5,FALSE)),0,VLOOKUP(tblPointScore[[#This Row],[Name / Club]],tblGlbn_Div1[[Name / Club]:[Points]],5,FALSE))</f>
        <v>0</v>
      </c>
      <c r="F451" s="1">
        <f>IF(ISNA(VLOOKUP(tblPointScore[[#This Row],[Name / Club]],tblGlbn_Div2[[Name / Club]:[Points]],5,FALSE)),0,VLOOKUP(tblPointScore[[#This Row],[Name / Club]],tblGlbn_Div2[[Name / Club]:[Points]],5,FALSE))</f>
        <v>0</v>
      </c>
      <c r="G451" s="1">
        <f>IF(ISNA(VLOOKUP(tblPointScore[[#This Row],[Name / Club]],tblGlbn_Div1[Name / Club],1,FALSE)),IF(ISNA(VLOOKUP(tblPointScore[[#This Row],[Name / Club]],tblGlbn_Div2[Name / Club],1,FALSE)),0,3),3)</f>
        <v>0</v>
      </c>
      <c r="H451" s="1">
        <f>IF(ISNA(VLOOKUP(tblPointScore[[#This Row],[Name / Club]],tblIll_Div1[[Name / Club]:[Points]],5,FALSE)),0,VLOOKUP(tblPointScore[[#This Row],[Name / Club]],tblIll_Div1[[Name / Club]:[Points]],5,FALSE))</f>
        <v>0</v>
      </c>
      <c r="I451" s="1">
        <f>IF(ISNA(VLOOKUP(tblPointScore[[#This Row],[Name / Club]],tblIll_Div2[[Name / Club]:[Points]],5,FALSE)),0,VLOOKUP(tblPointScore[[#This Row],[Name / Club]],tblIll_Div2[[Name / Club]:[Points]],5,FALSE))</f>
        <v>0</v>
      </c>
      <c r="J451" s="1">
        <f>IF(ISNA(VLOOKUP(tblPointScore[[#This Row],[Name / Club]],tblIll_Div1[Name / Club],1,FALSE)),IF(ISNA(VLOOKUP(tblPointScore[[#This Row],[Name / Club]],tblIll_Div2[Name / Club],1,FALSE)),0,3),3)</f>
        <v>0</v>
      </c>
      <c r="K451" s="1">
        <f>IF(ISNA(VLOOKUP(tblPointScore[[#This Row],[Name / Club]],tblMac_Div1A[[Name / Club]:[Points]],5,FALSE)),0,VLOOKUP(tblPointScore[[#This Row],[Name / Club]],tblMac_Div1A[[Name / Club]:[Points]],5,FALSE))</f>
        <v>0</v>
      </c>
      <c r="L451" s="1">
        <f>IF(ISNA(VLOOKUP(tblPointScore[[#This Row],[Name / Club]],tblMac_Div1B[[Name / Club]:[Points]],5,FALSE)),0,VLOOKUP(tblPointScore[[#This Row],[Name / Club]],tblMac_Div1B[[Name / Club]:[Points]],5,FALSE))</f>
        <v>0</v>
      </c>
      <c r="M451" s="1">
        <f>IF(ISNA(VLOOKUP(tblPointScore[[#This Row],[Name / Club]],tblMac_Div2A[[Name / Club]:[Points]],5,FALSE)),0,VLOOKUP(tblPointScore[[#This Row],[Name / Club]],tblMac_Div2A[[Name / Club]:[Points]],5,FALSE))</f>
        <v>0</v>
      </c>
      <c r="N451" s="1">
        <f>IF(ISNA(VLOOKUP(tblPointScore[[#This Row],[Name / Club]],tblMac_Div2B[[Name / Club]:[Points]],5,FALSE)),0,VLOOKUP(tblPointScore[[#This Row],[Name / Club]],tblMac_Div2B[[Name / Club]:[Points]],5,FALSE))</f>
        <v>0</v>
      </c>
      <c r="O45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51" s="1">
        <f>IF(ISNA(VLOOKUP(tblPointScore[[#This Row],[Name / Club]],tblNow_Div1A[[Name / Club]:[Points]],5,FALSE)),0,VLOOKUP(tblPointScore[[#This Row],[Name / Club]],tblNow_Div1A[[Name / Club]:[Points]],5,FALSE))</f>
        <v>0</v>
      </c>
      <c r="Q451" s="1">
        <f>IF(ISNA(VLOOKUP(tblPointScore[[#This Row],[Name / Club]],tblNow_Div1B[[Name / Club]:[Points]],5,FALSE)),0,VLOOKUP(tblPointScore[[#This Row],[Name / Club]],tblNow_Div1B[[Name / Club]:[Points]],5,FALSE))</f>
        <v>0</v>
      </c>
      <c r="R451" s="1">
        <f>IF(ISNA(VLOOKUP(tblPointScore[[#This Row],[Name / Club]],tblNow_Div2A[[Name / Club]:[Points]],5,FALSE)),0,VLOOKUP(tblPointScore[[#This Row],[Name / Club]],tblNow_Div2A[[Name / Club]:[Points]],5,FALSE))</f>
        <v>0</v>
      </c>
      <c r="S451" s="1">
        <f>IF(ISNA(VLOOKUP(tblPointScore[[#This Row],[Name / Club]],tblNow_Div2B[[Name / Club]:[Points]],5,FALSE)),0,VLOOKUP(tblPointScore[[#This Row],[Name / Club]],tblNow_Div2B[[Name / Club]:[Points]],5,FALSE))</f>
        <v>0</v>
      </c>
      <c r="T45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51" s="1">
        <f>IF(ISNA(VLOOKUP(tblPointScore[[#This Row],[Name / Club]],tblSthn_Div1[[Name / Club]:[Points]],5,FALSE)),0,VLOOKUP(tblPointScore[[#This Row],[Name / Club]],tblSthn_Div1[[Name / Club]:[Points]],5,FALSE))</f>
        <v>0</v>
      </c>
      <c r="V451" s="1">
        <f>IF(ISNA(VLOOKUP(tblPointScore[[#This Row],[Name / Club]],tblSthn_Div2[[Name / Club]:[Points]],5,FALSE)),0,VLOOKUP(tblPointScore[[#This Row],[Name / Club]],tblSthn_Div2[[Name / Club]:[Points]],5,FALSE))</f>
        <v>0</v>
      </c>
      <c r="W451" s="1">
        <f>IF(ISNA(VLOOKUP(tblPointScore[[#This Row],[Name / Club]],tblSthn_Div1[Name / Club],1,FALSE)),IF(ISNA(VLOOKUP(tblPointScore[[#This Row],[Name / Club]],tblSthn_Div2[Name / Club],1,FALSE)),0,3),3)</f>
        <v>0</v>
      </c>
      <c r="X451" s="1">
        <f>SUM(tblPointScore[[#This Row],[Glbn Div 1]:[Sth H Pts]])</f>
        <v>0</v>
      </c>
      <c r="Y45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5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51" s="38" t="str">
        <f>IF(AND(tblPointScore[[#This Row],[Div 1 Pts]]&gt;0,tblPointScore[[#This Row],[Div 2 Pts]]&gt;0),"Y","N")</f>
        <v>N</v>
      </c>
      <c r="AB451" s="35" t="str">
        <f>IF(AND(tblPointScore[[#This Row],[Mac Div 1 A]]&gt;0,tblPointScore[[#This Row],[Mac Div 1 B]]&gt;0),"Y","N")</f>
        <v>N</v>
      </c>
      <c r="AC451" s="35" t="str">
        <f>IF(AND(tblPointScore[[#This Row],[Mac Div 2 A]]&gt;0,tblPointScore[[#This Row],[Mac Div 2 B]]&gt;0),"Y","N")</f>
        <v>N</v>
      </c>
      <c r="AD451" s="35" t="str">
        <f>IF(AND(tblPointScore[[#This Row],[Now Div 1 A]]&gt;0,tblPointScore[[#This Row],[Now Div 1 B]]&gt;0),"Y","N")</f>
        <v>N</v>
      </c>
      <c r="AE451" s="35" t="str">
        <f>IF(AND(tblPointScore[[#This Row],[Now Div 2 A]]&gt;0,tblPointScore[[#This Row],[Now Div 2 B]]&gt;0),"Y","N")</f>
        <v>N</v>
      </c>
      <c r="AF45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52" spans="1:32" hidden="1">
      <c r="A452" s="1">
        <f ca="1">CELL("row", A451)-1</f>
        <v>450</v>
      </c>
      <c r="B452" s="7" t="s">
        <v>496</v>
      </c>
      <c r="C452" s="7" t="s">
        <v>683</v>
      </c>
      <c r="D452" s="4" t="str">
        <f>CONCATENATE(tblPointScore[[#This Row],[Name]]," - ",tblPointScore[[#This Row],[Club]])</f>
        <v>McDougal Stuart - SHCC</v>
      </c>
      <c r="E452" s="1">
        <f>IF(ISNA(VLOOKUP(tblPointScore[[#This Row],[Name / Club]],tblGlbn_Div1[[Name / Club]:[Points]],5,FALSE)),0,VLOOKUP(tblPointScore[[#This Row],[Name / Club]],tblGlbn_Div1[[Name / Club]:[Points]],5,FALSE))</f>
        <v>0</v>
      </c>
      <c r="F452" s="9">
        <f>IF(ISNA(VLOOKUP(tblPointScore[[#This Row],[Name / Club]],tblGlbn_Div2[[Name / Club]:[Points]],5,FALSE)),0,VLOOKUP(tblPointScore[[#This Row],[Name / Club]],tblGlbn_Div2[[Name / Club]:[Points]],5,FALSE))</f>
        <v>0</v>
      </c>
      <c r="G452" s="9">
        <f>IF(ISNA(VLOOKUP(tblPointScore[[#This Row],[Name / Club]],tblGlbn_Div1[Name / Club],1,FALSE)),IF(ISNA(VLOOKUP(tblPointScore[[#This Row],[Name / Club]],tblGlbn_Div2[Name / Club],1,FALSE)),0,3),3)</f>
        <v>0</v>
      </c>
      <c r="H452" s="1">
        <f>IF(ISNA(VLOOKUP(tblPointScore[[#This Row],[Name / Club]],tblIll_Div1[[Name / Club]:[Points]],5,FALSE)),0,VLOOKUP(tblPointScore[[#This Row],[Name / Club]],tblIll_Div1[[Name / Club]:[Points]],5,FALSE))</f>
        <v>0</v>
      </c>
      <c r="I452" s="1">
        <f>IF(ISNA(VLOOKUP(tblPointScore[[#This Row],[Name / Club]],tblIll_Div2[[Name / Club]:[Points]],5,FALSE)),0,VLOOKUP(tblPointScore[[#This Row],[Name / Club]],tblIll_Div2[[Name / Club]:[Points]],5,FALSE))</f>
        <v>0</v>
      </c>
      <c r="J452" s="1">
        <f>IF(ISNA(VLOOKUP(tblPointScore[[#This Row],[Name / Club]],tblIll_Div1[Name / Club],1,FALSE)),IF(ISNA(VLOOKUP(tblPointScore[[#This Row],[Name / Club]],tblIll_Div2[Name / Club],1,FALSE)),0,3),3)</f>
        <v>0</v>
      </c>
      <c r="K452" s="1">
        <f>IF(ISNA(VLOOKUP(tblPointScore[[#This Row],[Name / Club]],tblMac_Div1A[[Name / Club]:[Points]],5,FALSE)),0,VLOOKUP(tblPointScore[[#This Row],[Name / Club]],tblMac_Div1A[[Name / Club]:[Points]],5,FALSE))</f>
        <v>0</v>
      </c>
      <c r="L452" s="1">
        <f>IF(ISNA(VLOOKUP(tblPointScore[[#This Row],[Name / Club]],tblMac_Div1B[[Name / Club]:[Points]],5,FALSE)),0,VLOOKUP(tblPointScore[[#This Row],[Name / Club]],tblMac_Div1B[[Name / Club]:[Points]],5,FALSE))</f>
        <v>0</v>
      </c>
      <c r="M452" s="1">
        <f>IF(ISNA(VLOOKUP(tblPointScore[[#This Row],[Name / Club]],tblMac_Div2A[[Name / Club]:[Points]],5,FALSE)),0,VLOOKUP(tblPointScore[[#This Row],[Name / Club]],tblMac_Div2A[[Name / Club]:[Points]],5,FALSE))</f>
        <v>0</v>
      </c>
      <c r="N452" s="1">
        <f>IF(ISNA(VLOOKUP(tblPointScore[[#This Row],[Name / Club]],tblMac_Div2B[[Name / Club]:[Points]],5,FALSE)),0,VLOOKUP(tblPointScore[[#This Row],[Name / Club]],tblMac_Div2B[[Name / Club]:[Points]],5,FALSE))</f>
        <v>0</v>
      </c>
      <c r="O45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52" s="1">
        <f>IF(ISNA(VLOOKUP(tblPointScore[[#This Row],[Name / Club]],tblNow_Div1A[[Name / Club]:[Points]],5,FALSE)),0,VLOOKUP(tblPointScore[[#This Row],[Name / Club]],tblNow_Div1A[[Name / Club]:[Points]],5,FALSE))</f>
        <v>0</v>
      </c>
      <c r="Q452" s="1">
        <f>IF(ISNA(VLOOKUP(tblPointScore[[#This Row],[Name / Club]],tblNow_Div1B[[Name / Club]:[Points]],5,FALSE)),0,VLOOKUP(tblPointScore[[#This Row],[Name / Club]],tblNow_Div1B[[Name / Club]:[Points]],5,FALSE))</f>
        <v>0</v>
      </c>
      <c r="R452" s="1">
        <f>IF(ISNA(VLOOKUP(tblPointScore[[#This Row],[Name / Club]],tblNow_Div2A[[Name / Club]:[Points]],5,FALSE)),0,VLOOKUP(tblPointScore[[#This Row],[Name / Club]],tblNow_Div2A[[Name / Club]:[Points]],5,FALSE))</f>
        <v>0</v>
      </c>
      <c r="S452" s="1">
        <f>IF(ISNA(VLOOKUP(tblPointScore[[#This Row],[Name / Club]],tblNow_Div2B[[Name / Club]:[Points]],5,FALSE)),0,VLOOKUP(tblPointScore[[#This Row],[Name / Club]],tblNow_Div2B[[Name / Club]:[Points]],5,FALSE))</f>
        <v>0</v>
      </c>
      <c r="T45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52" s="1">
        <f>IF(ISNA(VLOOKUP(tblPointScore[[#This Row],[Name / Club]],tblSthn_Div1[[Name / Club]:[Points]],5,FALSE)),0,VLOOKUP(tblPointScore[[#This Row],[Name / Club]],tblSthn_Div1[[Name / Club]:[Points]],5,FALSE))</f>
        <v>0</v>
      </c>
      <c r="V452" s="1">
        <f>IF(ISNA(VLOOKUP(tblPointScore[[#This Row],[Name / Club]],tblSthn_Div2[[Name / Club]:[Points]],5,FALSE)),0,VLOOKUP(tblPointScore[[#This Row],[Name / Club]],tblSthn_Div2[[Name / Club]:[Points]],5,FALSE))</f>
        <v>0</v>
      </c>
      <c r="W452" s="1">
        <f>IF(ISNA(VLOOKUP(tblPointScore[[#This Row],[Name / Club]],tblSthn_Div1[Name / Club],1,FALSE)),IF(ISNA(VLOOKUP(tblPointScore[[#This Row],[Name / Club]],tblSthn_Div2[Name / Club],1,FALSE)),0,3),3)</f>
        <v>0</v>
      </c>
      <c r="X452" s="9">
        <f>SUM(tblPointScore[[#This Row],[Glbn Div 1]:[Sth H Pts]])</f>
        <v>0</v>
      </c>
      <c r="Y45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5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52" s="38" t="str">
        <f>IF(AND(tblPointScore[[#This Row],[Div 1 Pts]]&gt;0,tblPointScore[[#This Row],[Div 2 Pts]]&gt;0),"Y","N")</f>
        <v>N</v>
      </c>
      <c r="AB452" s="35" t="str">
        <f>IF(AND(tblPointScore[[#This Row],[Mac Div 1 A]]&gt;0,tblPointScore[[#This Row],[Mac Div 1 B]]&gt;0),"Y","N")</f>
        <v>N</v>
      </c>
      <c r="AC452" s="35" t="str">
        <f>IF(AND(tblPointScore[[#This Row],[Mac Div 2 A]]&gt;0,tblPointScore[[#This Row],[Mac Div 2 B]]&gt;0),"Y","N")</f>
        <v>N</v>
      </c>
      <c r="AD452" s="35" t="str">
        <f>IF(AND(tblPointScore[[#This Row],[Now Div 1 A]]&gt;0,tblPointScore[[#This Row],[Now Div 1 B]]&gt;0),"Y","N")</f>
        <v>N</v>
      </c>
      <c r="AE452" s="35" t="str">
        <f>IF(AND(tblPointScore[[#This Row],[Now Div 2 A]]&gt;0,tblPointScore[[#This Row],[Now Div 2 B]]&gt;0),"Y","N")</f>
        <v>N</v>
      </c>
      <c r="AF45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53" spans="1:32" hidden="1">
      <c r="A453" s="1">
        <f ca="1">CELL("row", A452)-1</f>
        <v>451</v>
      </c>
      <c r="B453" s="7" t="s">
        <v>248</v>
      </c>
      <c r="C453" s="7" t="s">
        <v>683</v>
      </c>
      <c r="D453" s="4" t="str">
        <f>CONCATENATE(tblPointScore[[#This Row],[Name]]," - ",tblPointScore[[#This Row],[Club]])</f>
        <v>McEwan Roy  - SHCC</v>
      </c>
      <c r="E453" s="1">
        <f>IF(ISNA(VLOOKUP(tblPointScore[[#This Row],[Name / Club]],tblGlbn_Div1[[Name / Club]:[Points]],5,FALSE)),0,VLOOKUP(tblPointScore[[#This Row],[Name / Club]],tblGlbn_Div1[[Name / Club]:[Points]],5,FALSE))</f>
        <v>0</v>
      </c>
      <c r="F453" s="1">
        <f>IF(ISNA(VLOOKUP(tblPointScore[[#This Row],[Name / Club]],tblGlbn_Div2[[Name / Club]:[Points]],5,FALSE)),0,VLOOKUP(tblPointScore[[#This Row],[Name / Club]],tblGlbn_Div2[[Name / Club]:[Points]],5,FALSE))</f>
        <v>0</v>
      </c>
      <c r="G453" s="1">
        <f>IF(ISNA(VLOOKUP(tblPointScore[[#This Row],[Name / Club]],tblGlbn_Div1[Name / Club],1,FALSE)),IF(ISNA(VLOOKUP(tblPointScore[[#This Row],[Name / Club]],tblGlbn_Div2[Name / Club],1,FALSE)),0,3),3)</f>
        <v>0</v>
      </c>
      <c r="H453" s="1">
        <f>IF(ISNA(VLOOKUP(tblPointScore[[#This Row],[Name / Club]],tblIll_Div1[[Name / Club]:[Points]],5,FALSE)),0,VLOOKUP(tblPointScore[[#This Row],[Name / Club]],tblIll_Div1[[Name / Club]:[Points]],5,FALSE))</f>
        <v>0</v>
      </c>
      <c r="I453" s="1">
        <f>IF(ISNA(VLOOKUP(tblPointScore[[#This Row],[Name / Club]],tblIll_Div2[[Name / Club]:[Points]],5,FALSE)),0,VLOOKUP(tblPointScore[[#This Row],[Name / Club]],tblIll_Div2[[Name / Club]:[Points]],5,FALSE))</f>
        <v>0</v>
      </c>
      <c r="J453" s="1">
        <f>IF(ISNA(VLOOKUP(tblPointScore[[#This Row],[Name / Club]],tblIll_Div1[Name / Club],1,FALSE)),IF(ISNA(VLOOKUP(tblPointScore[[#This Row],[Name / Club]],tblIll_Div2[Name / Club],1,FALSE)),0,3),3)</f>
        <v>0</v>
      </c>
      <c r="K453" s="1">
        <f>IF(ISNA(VLOOKUP(tblPointScore[[#This Row],[Name / Club]],tblMac_Div1A[[Name / Club]:[Points]],5,FALSE)),0,VLOOKUP(tblPointScore[[#This Row],[Name / Club]],tblMac_Div1A[[Name / Club]:[Points]],5,FALSE))</f>
        <v>0</v>
      </c>
      <c r="L453" s="1">
        <f>IF(ISNA(VLOOKUP(tblPointScore[[#This Row],[Name / Club]],tblMac_Div1B[[Name / Club]:[Points]],5,FALSE)),0,VLOOKUP(tblPointScore[[#This Row],[Name / Club]],tblMac_Div1B[[Name / Club]:[Points]],5,FALSE))</f>
        <v>0</v>
      </c>
      <c r="M453" s="1">
        <f>IF(ISNA(VLOOKUP(tblPointScore[[#This Row],[Name / Club]],tblMac_Div2A[[Name / Club]:[Points]],5,FALSE)),0,VLOOKUP(tblPointScore[[#This Row],[Name / Club]],tblMac_Div2A[[Name / Club]:[Points]],5,FALSE))</f>
        <v>0</v>
      </c>
      <c r="N453" s="1">
        <f>IF(ISNA(VLOOKUP(tblPointScore[[#This Row],[Name / Club]],tblMac_Div2B[[Name / Club]:[Points]],5,FALSE)),0,VLOOKUP(tblPointScore[[#This Row],[Name / Club]],tblMac_Div2B[[Name / Club]:[Points]],5,FALSE))</f>
        <v>0</v>
      </c>
      <c r="O45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53" s="1">
        <f>IF(ISNA(VLOOKUP(tblPointScore[[#This Row],[Name / Club]],tblNow_Div1A[[Name / Club]:[Points]],5,FALSE)),0,VLOOKUP(tblPointScore[[#This Row],[Name / Club]],tblNow_Div1A[[Name / Club]:[Points]],5,FALSE))</f>
        <v>0</v>
      </c>
      <c r="Q453" s="1">
        <f>IF(ISNA(VLOOKUP(tblPointScore[[#This Row],[Name / Club]],tblNow_Div1B[[Name / Club]:[Points]],5,FALSE)),0,VLOOKUP(tblPointScore[[#This Row],[Name / Club]],tblNow_Div1B[[Name / Club]:[Points]],5,FALSE))</f>
        <v>0</v>
      </c>
      <c r="R453" s="1">
        <f>IF(ISNA(VLOOKUP(tblPointScore[[#This Row],[Name / Club]],tblNow_Div2A[[Name / Club]:[Points]],5,FALSE)),0,VLOOKUP(tblPointScore[[#This Row],[Name / Club]],tblNow_Div2A[[Name / Club]:[Points]],5,FALSE))</f>
        <v>0</v>
      </c>
      <c r="S453" s="1">
        <f>IF(ISNA(VLOOKUP(tblPointScore[[#This Row],[Name / Club]],tblNow_Div2B[[Name / Club]:[Points]],5,FALSE)),0,VLOOKUP(tblPointScore[[#This Row],[Name / Club]],tblNow_Div2B[[Name / Club]:[Points]],5,FALSE))</f>
        <v>0</v>
      </c>
      <c r="T45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53" s="1">
        <f>IF(ISNA(VLOOKUP(tblPointScore[[#This Row],[Name / Club]],tblSthn_Div1[[Name / Club]:[Points]],5,FALSE)),0,VLOOKUP(tblPointScore[[#This Row],[Name / Club]],tblSthn_Div1[[Name / Club]:[Points]],5,FALSE))</f>
        <v>0</v>
      </c>
      <c r="V453" s="1">
        <f>IF(ISNA(VLOOKUP(tblPointScore[[#This Row],[Name / Club]],tblSthn_Div2[[Name / Club]:[Points]],5,FALSE)),0,VLOOKUP(tblPointScore[[#This Row],[Name / Club]],tblSthn_Div2[[Name / Club]:[Points]],5,FALSE))</f>
        <v>0</v>
      </c>
      <c r="W453" s="1">
        <f>IF(ISNA(VLOOKUP(tblPointScore[[#This Row],[Name / Club]],tblSthn_Div1[Name / Club],1,FALSE)),IF(ISNA(VLOOKUP(tblPointScore[[#This Row],[Name / Club]],tblSthn_Div2[Name / Club],1,FALSE)),0,3),3)</f>
        <v>0</v>
      </c>
      <c r="X453" s="1">
        <f>SUM(tblPointScore[[#This Row],[Glbn Div 1]:[Sth H Pts]])</f>
        <v>0</v>
      </c>
      <c r="Y45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5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53" s="38" t="str">
        <f>IF(AND(tblPointScore[[#This Row],[Div 1 Pts]]&gt;0,tblPointScore[[#This Row],[Div 2 Pts]]&gt;0),"Y","N")</f>
        <v>N</v>
      </c>
      <c r="AB453" s="35" t="str">
        <f>IF(AND(tblPointScore[[#This Row],[Mac Div 1 A]]&gt;0,tblPointScore[[#This Row],[Mac Div 1 B]]&gt;0),"Y","N")</f>
        <v>N</v>
      </c>
      <c r="AC453" s="35" t="str">
        <f>IF(AND(tblPointScore[[#This Row],[Mac Div 2 A]]&gt;0,tblPointScore[[#This Row],[Mac Div 2 B]]&gt;0),"Y","N")</f>
        <v>N</v>
      </c>
      <c r="AD453" s="35" t="str">
        <f>IF(AND(tblPointScore[[#This Row],[Now Div 1 A]]&gt;0,tblPointScore[[#This Row],[Now Div 1 B]]&gt;0),"Y","N")</f>
        <v>N</v>
      </c>
      <c r="AE453" s="35" t="str">
        <f>IF(AND(tblPointScore[[#This Row],[Now Div 2 A]]&gt;0,tblPointScore[[#This Row],[Now Div 2 B]]&gt;0),"Y","N")</f>
        <v>N</v>
      </c>
      <c r="AF45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54" spans="1:32" hidden="1">
      <c r="A454" s="20">
        <f ca="1">CELL("row", A453)-1</f>
        <v>452</v>
      </c>
      <c r="B454" s="43" t="s">
        <v>592</v>
      </c>
      <c r="C454" s="43" t="s">
        <v>681</v>
      </c>
      <c r="D454" s="22" t="str">
        <f>CONCATENATE(tblPointScore[[#This Row],[Name]]," - ",tblPointScore[[#This Row],[Club]])</f>
        <v>McGregor Collette - GCC</v>
      </c>
      <c r="E454" s="23">
        <f>IF(ISNA(VLOOKUP(tblPointScore[[#This Row],[Name / Club]],tblGlbn_Div1[[Name / Club]:[Points]],5,FALSE)),0,VLOOKUP(tblPointScore[[#This Row],[Name / Club]],tblGlbn_Div1[[Name / Club]:[Points]],5,FALSE))</f>
        <v>0</v>
      </c>
      <c r="F454" s="23">
        <f>IF(ISNA(VLOOKUP(tblPointScore[[#This Row],[Name / Club]],tblGlbn_Div2[[Name / Club]:[Points]],5,FALSE)),0,VLOOKUP(tblPointScore[[#This Row],[Name / Club]],tblGlbn_Div2[[Name / Club]:[Points]],5,FALSE))</f>
        <v>0</v>
      </c>
      <c r="G454" s="23">
        <f>IF(ISNA(VLOOKUP(tblPointScore[[#This Row],[Name / Club]],tblGlbn_Div1[Name / Club],1,FALSE)),IF(ISNA(VLOOKUP(tblPointScore[[#This Row],[Name / Club]],tblGlbn_Div2[Name / Club],1,FALSE)),0,3),3)</f>
        <v>0</v>
      </c>
      <c r="H454" s="23">
        <f>IF(ISNA(VLOOKUP(tblPointScore[[#This Row],[Name / Club]],tblIll_Div1[[Name / Club]:[Points]],5,FALSE)),0,VLOOKUP(tblPointScore[[#This Row],[Name / Club]],tblIll_Div1[[Name / Club]:[Points]],5,FALSE))</f>
        <v>0</v>
      </c>
      <c r="I454" s="23">
        <f>IF(ISNA(VLOOKUP(tblPointScore[[#This Row],[Name / Club]],tblIll_Div2[[Name / Club]:[Points]],5,FALSE)),0,VLOOKUP(tblPointScore[[#This Row],[Name / Club]],tblIll_Div2[[Name / Club]:[Points]],5,FALSE))</f>
        <v>0</v>
      </c>
      <c r="J454" s="23">
        <f>IF(ISNA(VLOOKUP(tblPointScore[[#This Row],[Name / Club]],tblIll_Div1[Name / Club],1,FALSE)),IF(ISNA(VLOOKUP(tblPointScore[[#This Row],[Name / Club]],tblIll_Div2[Name / Club],1,FALSE)),0,3),3)</f>
        <v>0</v>
      </c>
      <c r="K454" s="23">
        <f>IF(ISNA(VLOOKUP(tblPointScore[[#This Row],[Name / Club]],tblMac_Div1A[[Name / Club]:[Points]],5,FALSE)),0,VLOOKUP(tblPointScore[[#This Row],[Name / Club]],tblMac_Div1A[[Name / Club]:[Points]],5,FALSE))</f>
        <v>0</v>
      </c>
      <c r="L454" s="23">
        <f>IF(ISNA(VLOOKUP(tblPointScore[[#This Row],[Name / Club]],tblMac_Div1B[[Name / Club]:[Points]],5,FALSE)),0,VLOOKUP(tblPointScore[[#This Row],[Name / Club]],tblMac_Div1B[[Name / Club]:[Points]],5,FALSE))</f>
        <v>0</v>
      </c>
      <c r="M454" s="23">
        <f>IF(ISNA(VLOOKUP(tblPointScore[[#This Row],[Name / Club]],tblMac_Div2A[[Name / Club]:[Points]],5,FALSE)),0,VLOOKUP(tblPointScore[[#This Row],[Name / Club]],tblMac_Div2A[[Name / Club]:[Points]],5,FALSE))</f>
        <v>0</v>
      </c>
      <c r="N454" s="23">
        <f>IF(ISNA(VLOOKUP(tblPointScore[[#This Row],[Name / Club]],tblMac_Div2B[[Name / Club]:[Points]],5,FALSE)),0,VLOOKUP(tblPointScore[[#This Row],[Name / Club]],tblMac_Div2B[[Name / Club]:[Points]],5,FALSE))</f>
        <v>0</v>
      </c>
      <c r="O454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54" s="23">
        <f>IF(ISNA(VLOOKUP(tblPointScore[[#This Row],[Name / Club]],tblNow_Div1A[[Name / Club]:[Points]],5,FALSE)),0,VLOOKUP(tblPointScore[[#This Row],[Name / Club]],tblNow_Div1A[[Name / Club]:[Points]],5,FALSE))</f>
        <v>0</v>
      </c>
      <c r="Q454" s="23">
        <f>IF(ISNA(VLOOKUP(tblPointScore[[#This Row],[Name / Club]],tblNow_Div1B[[Name / Club]:[Points]],5,FALSE)),0,VLOOKUP(tblPointScore[[#This Row],[Name / Club]],tblNow_Div1B[[Name / Club]:[Points]],5,FALSE))</f>
        <v>0</v>
      </c>
      <c r="R454" s="23">
        <f>IF(ISNA(VLOOKUP(tblPointScore[[#This Row],[Name / Club]],tblNow_Div2A[[Name / Club]:[Points]],5,FALSE)),0,VLOOKUP(tblPointScore[[#This Row],[Name / Club]],tblNow_Div2A[[Name / Club]:[Points]],5,FALSE))</f>
        <v>0</v>
      </c>
      <c r="S454" s="23">
        <f>IF(ISNA(VLOOKUP(tblPointScore[[#This Row],[Name / Club]],tblNow_Div2B[[Name / Club]:[Points]],5,FALSE)),0,VLOOKUP(tblPointScore[[#This Row],[Name / Club]],tblNow_Div2B[[Name / Club]:[Points]],5,FALSE))</f>
        <v>0</v>
      </c>
      <c r="T454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54" s="23">
        <f>IF(ISNA(VLOOKUP(tblPointScore[[#This Row],[Name / Club]],tblSthn_Div1[[Name / Club]:[Points]],5,FALSE)),0,VLOOKUP(tblPointScore[[#This Row],[Name / Club]],tblSthn_Div1[[Name / Club]:[Points]],5,FALSE))</f>
        <v>0</v>
      </c>
      <c r="V454" s="23">
        <f>IF(ISNA(VLOOKUP(tblPointScore[[#This Row],[Name / Club]],tblSthn_Div2[[Name / Club]:[Points]],5,FALSE)),0,VLOOKUP(tblPointScore[[#This Row],[Name / Club]],tblSthn_Div2[[Name / Club]:[Points]],5,FALSE))</f>
        <v>0</v>
      </c>
      <c r="W454" s="23">
        <f>IF(ISNA(VLOOKUP(tblPointScore[[#This Row],[Name / Club]],tblSthn_Div1[Name / Club],1,FALSE)),IF(ISNA(VLOOKUP(tblPointScore[[#This Row],[Name / Club]],tblSthn_Div2[Name / Club],1,FALSE)),0,3),3)</f>
        <v>0</v>
      </c>
      <c r="X454" s="23">
        <f>SUM(tblPointScore[[#This Row],[Glbn Div 1]:[Sth H Pts]])</f>
        <v>0</v>
      </c>
      <c r="Y454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54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54" s="44" t="str">
        <f>IF(AND(tblPointScore[[#This Row],[Div 1 Pts]]&gt;0,tblPointScore[[#This Row],[Div 2 Pts]]&gt;0),"Y","N")</f>
        <v>N</v>
      </c>
      <c r="AB454" s="45" t="str">
        <f>IF(AND(tblPointScore[[#This Row],[Mac Div 1 A]]&gt;0,tblPointScore[[#This Row],[Mac Div 1 B]]&gt;0),"Y","N")</f>
        <v>N</v>
      </c>
      <c r="AC454" s="45" t="str">
        <f>IF(AND(tblPointScore[[#This Row],[Mac Div 2 A]]&gt;0,tblPointScore[[#This Row],[Mac Div 2 B]]&gt;0),"Y","N")</f>
        <v>N</v>
      </c>
      <c r="AD454" s="45" t="str">
        <f>IF(AND(tblPointScore[[#This Row],[Now Div 1 A]]&gt;0,tblPointScore[[#This Row],[Now Div 1 B]]&gt;0),"Y","N")</f>
        <v>N</v>
      </c>
      <c r="AE454" s="45" t="str">
        <f>IF(AND(tblPointScore[[#This Row],[Now Div 2 A]]&gt;0,tblPointScore[[#This Row],[Now Div 2 B]]&gt;0),"Y","N")</f>
        <v>N</v>
      </c>
      <c r="AF454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55" spans="1:32" hidden="1">
      <c r="A455" s="1">
        <f ca="1">CELL("row", A454)-1</f>
        <v>453</v>
      </c>
      <c r="B455" s="7" t="s">
        <v>249</v>
      </c>
      <c r="C455" s="7" t="s">
        <v>688</v>
      </c>
      <c r="D455" s="4" t="str">
        <f>CONCATENATE(tblPointScore[[#This Row],[Name]]," - ",tblPointScore[[#This Row],[Club]])</f>
        <v>McInnes Catherine - ECC</v>
      </c>
      <c r="E455" s="1">
        <f>IF(ISNA(VLOOKUP(tblPointScore[[#This Row],[Name / Club]],tblGlbn_Div1[[Name / Club]:[Points]],5,FALSE)),0,VLOOKUP(tblPointScore[[#This Row],[Name / Club]],tblGlbn_Div1[[Name / Club]:[Points]],5,FALSE))</f>
        <v>0</v>
      </c>
      <c r="F455" s="1">
        <f>IF(ISNA(VLOOKUP(tblPointScore[[#This Row],[Name / Club]],tblGlbn_Div2[[Name / Club]:[Points]],5,FALSE)),0,VLOOKUP(tblPointScore[[#This Row],[Name / Club]],tblGlbn_Div2[[Name / Club]:[Points]],5,FALSE))</f>
        <v>0</v>
      </c>
      <c r="G455" s="1">
        <f>IF(ISNA(VLOOKUP(tblPointScore[[#This Row],[Name / Club]],tblGlbn_Div1[Name / Club],1,FALSE)),IF(ISNA(VLOOKUP(tblPointScore[[#This Row],[Name / Club]],tblGlbn_Div2[Name / Club],1,FALSE)),0,3),3)</f>
        <v>0</v>
      </c>
      <c r="H455" s="1">
        <f>IF(ISNA(VLOOKUP(tblPointScore[[#This Row],[Name / Club]],tblIll_Div1[[Name / Club]:[Points]],5,FALSE)),0,VLOOKUP(tblPointScore[[#This Row],[Name / Club]],tblIll_Div1[[Name / Club]:[Points]],5,FALSE))</f>
        <v>0</v>
      </c>
      <c r="I455" s="1">
        <f>IF(ISNA(VLOOKUP(tblPointScore[[#This Row],[Name / Club]],tblIll_Div2[[Name / Club]:[Points]],5,FALSE)),0,VLOOKUP(tblPointScore[[#This Row],[Name / Club]],tblIll_Div2[[Name / Club]:[Points]],5,FALSE))</f>
        <v>0</v>
      </c>
      <c r="J455" s="1">
        <f>IF(ISNA(VLOOKUP(tblPointScore[[#This Row],[Name / Club]],tblIll_Div1[Name / Club],1,FALSE)),IF(ISNA(VLOOKUP(tblPointScore[[#This Row],[Name / Club]],tblIll_Div2[Name / Club],1,FALSE)),0,3),3)</f>
        <v>0</v>
      </c>
      <c r="K455" s="1">
        <f>IF(ISNA(VLOOKUP(tblPointScore[[#This Row],[Name / Club]],tblMac_Div1A[[Name / Club]:[Points]],5,FALSE)),0,VLOOKUP(tblPointScore[[#This Row],[Name / Club]],tblMac_Div1A[[Name / Club]:[Points]],5,FALSE))</f>
        <v>0</v>
      </c>
      <c r="L455" s="1">
        <f>IF(ISNA(VLOOKUP(tblPointScore[[#This Row],[Name / Club]],tblMac_Div1B[[Name / Club]:[Points]],5,FALSE)),0,VLOOKUP(tblPointScore[[#This Row],[Name / Club]],tblMac_Div1B[[Name / Club]:[Points]],5,FALSE))</f>
        <v>0</v>
      </c>
      <c r="M455" s="1">
        <f>IF(ISNA(VLOOKUP(tblPointScore[[#This Row],[Name / Club]],tblMac_Div2A[[Name / Club]:[Points]],5,FALSE)),0,VLOOKUP(tblPointScore[[#This Row],[Name / Club]],tblMac_Div2A[[Name / Club]:[Points]],5,FALSE))</f>
        <v>0</v>
      </c>
      <c r="N455" s="1">
        <f>IF(ISNA(VLOOKUP(tblPointScore[[#This Row],[Name / Club]],tblMac_Div2B[[Name / Club]:[Points]],5,FALSE)),0,VLOOKUP(tblPointScore[[#This Row],[Name / Club]],tblMac_Div2B[[Name / Club]:[Points]],5,FALSE))</f>
        <v>0</v>
      </c>
      <c r="O45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55" s="1">
        <f>IF(ISNA(VLOOKUP(tblPointScore[[#This Row],[Name / Club]],tblNow_Div1A[[Name / Club]:[Points]],5,FALSE)),0,VLOOKUP(tblPointScore[[#This Row],[Name / Club]],tblNow_Div1A[[Name / Club]:[Points]],5,FALSE))</f>
        <v>0</v>
      </c>
      <c r="Q455" s="1">
        <f>IF(ISNA(VLOOKUP(tblPointScore[[#This Row],[Name / Club]],tblNow_Div1B[[Name / Club]:[Points]],5,FALSE)),0,VLOOKUP(tblPointScore[[#This Row],[Name / Club]],tblNow_Div1B[[Name / Club]:[Points]],5,FALSE))</f>
        <v>0</v>
      </c>
      <c r="R455" s="1">
        <f>IF(ISNA(VLOOKUP(tblPointScore[[#This Row],[Name / Club]],tblNow_Div2A[[Name / Club]:[Points]],5,FALSE)),0,VLOOKUP(tblPointScore[[#This Row],[Name / Club]],tblNow_Div2A[[Name / Club]:[Points]],5,FALSE))</f>
        <v>0</v>
      </c>
      <c r="S455" s="1">
        <f>IF(ISNA(VLOOKUP(tblPointScore[[#This Row],[Name / Club]],tblNow_Div2B[[Name / Club]:[Points]],5,FALSE)),0,VLOOKUP(tblPointScore[[#This Row],[Name / Club]],tblNow_Div2B[[Name / Club]:[Points]],5,FALSE))</f>
        <v>0</v>
      </c>
      <c r="T45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55" s="1">
        <f>IF(ISNA(VLOOKUP(tblPointScore[[#This Row],[Name / Club]],tblSthn_Div1[[Name / Club]:[Points]],5,FALSE)),0,VLOOKUP(tblPointScore[[#This Row],[Name / Club]],tblSthn_Div1[[Name / Club]:[Points]],5,FALSE))</f>
        <v>0</v>
      </c>
      <c r="V455" s="1">
        <f>IF(ISNA(VLOOKUP(tblPointScore[[#This Row],[Name / Club]],tblSthn_Div2[[Name / Club]:[Points]],5,FALSE)),0,VLOOKUP(tblPointScore[[#This Row],[Name / Club]],tblSthn_Div2[[Name / Club]:[Points]],5,FALSE))</f>
        <v>0</v>
      </c>
      <c r="W455" s="1">
        <f>IF(ISNA(VLOOKUP(tblPointScore[[#This Row],[Name / Club]],tblSthn_Div1[Name / Club],1,FALSE)),IF(ISNA(VLOOKUP(tblPointScore[[#This Row],[Name / Club]],tblSthn_Div2[Name / Club],1,FALSE)),0,3),3)</f>
        <v>0</v>
      </c>
      <c r="X455" s="1">
        <f>SUM(tblPointScore[[#This Row],[Glbn Div 1]:[Sth H Pts]])</f>
        <v>0</v>
      </c>
      <c r="Y45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5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55" s="38" t="str">
        <f>IF(AND(tblPointScore[[#This Row],[Div 1 Pts]]&gt;0,tblPointScore[[#This Row],[Div 2 Pts]]&gt;0),"Y","N")</f>
        <v>N</v>
      </c>
      <c r="AB455" s="35" t="str">
        <f>IF(AND(tblPointScore[[#This Row],[Mac Div 1 A]]&gt;0,tblPointScore[[#This Row],[Mac Div 1 B]]&gt;0),"Y","N")</f>
        <v>N</v>
      </c>
      <c r="AC455" s="35" t="str">
        <f>IF(AND(tblPointScore[[#This Row],[Mac Div 2 A]]&gt;0,tblPointScore[[#This Row],[Mac Div 2 B]]&gt;0),"Y","N")</f>
        <v>N</v>
      </c>
      <c r="AD455" s="35" t="str">
        <f>IF(AND(tblPointScore[[#This Row],[Now Div 1 A]]&gt;0,tblPointScore[[#This Row],[Now Div 1 B]]&gt;0),"Y","N")</f>
        <v>N</v>
      </c>
      <c r="AE455" s="35" t="str">
        <f>IF(AND(tblPointScore[[#This Row],[Now Div 2 A]]&gt;0,tblPointScore[[#This Row],[Now Div 2 B]]&gt;0),"Y","N")</f>
        <v>N</v>
      </c>
      <c r="AF45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56" spans="1:32" hidden="1">
      <c r="A456" s="1">
        <f ca="1">CELL("row", A455)-1</f>
        <v>454</v>
      </c>
      <c r="B456" s="7" t="s">
        <v>497</v>
      </c>
      <c r="C456" s="7" t="s">
        <v>685</v>
      </c>
      <c r="D456" s="4" t="str">
        <f>CONCATENATE(tblPointScore[[#This Row],[Name]]," - ",tblPointScore[[#This Row],[Club]])</f>
        <v>McIntosh Brett - ICC</v>
      </c>
      <c r="E456" s="1">
        <f>IF(ISNA(VLOOKUP(tblPointScore[[#This Row],[Name / Club]],tblGlbn_Div1[[Name / Club]:[Points]],5,FALSE)),0,VLOOKUP(tblPointScore[[#This Row],[Name / Club]],tblGlbn_Div1[[Name / Club]:[Points]],5,FALSE))</f>
        <v>0</v>
      </c>
      <c r="F456" s="9">
        <f>IF(ISNA(VLOOKUP(tblPointScore[[#This Row],[Name / Club]],tblGlbn_Div2[[Name / Club]:[Points]],5,FALSE)),0,VLOOKUP(tblPointScore[[#This Row],[Name / Club]],tblGlbn_Div2[[Name / Club]:[Points]],5,FALSE))</f>
        <v>0</v>
      </c>
      <c r="G456" s="9">
        <f>IF(ISNA(VLOOKUP(tblPointScore[[#This Row],[Name / Club]],tblGlbn_Div1[Name / Club],1,FALSE)),IF(ISNA(VLOOKUP(tblPointScore[[#This Row],[Name / Club]],tblGlbn_Div2[Name / Club],1,FALSE)),0,3),3)</f>
        <v>0</v>
      </c>
      <c r="H456" s="1">
        <f>IF(ISNA(VLOOKUP(tblPointScore[[#This Row],[Name / Club]],tblIll_Div1[[Name / Club]:[Points]],5,FALSE)),0,VLOOKUP(tblPointScore[[#This Row],[Name / Club]],tblIll_Div1[[Name / Club]:[Points]],5,FALSE))</f>
        <v>0</v>
      </c>
      <c r="I456" s="1">
        <f>IF(ISNA(VLOOKUP(tblPointScore[[#This Row],[Name / Club]],tblIll_Div2[[Name / Club]:[Points]],5,FALSE)),0,VLOOKUP(tblPointScore[[#This Row],[Name / Club]],tblIll_Div2[[Name / Club]:[Points]],5,FALSE))</f>
        <v>0</v>
      </c>
      <c r="J456" s="1">
        <f>IF(ISNA(VLOOKUP(tblPointScore[[#This Row],[Name / Club]],tblIll_Div1[Name / Club],1,FALSE)),IF(ISNA(VLOOKUP(tblPointScore[[#This Row],[Name / Club]],tblIll_Div2[Name / Club],1,FALSE)),0,3),3)</f>
        <v>0</v>
      </c>
      <c r="K456" s="1">
        <f>IF(ISNA(VLOOKUP(tblPointScore[[#This Row],[Name / Club]],tblMac_Div1A[[Name / Club]:[Points]],5,FALSE)),0,VLOOKUP(tblPointScore[[#This Row],[Name / Club]],tblMac_Div1A[[Name / Club]:[Points]],5,FALSE))</f>
        <v>0</v>
      </c>
      <c r="L456" s="1">
        <f>IF(ISNA(VLOOKUP(tblPointScore[[#This Row],[Name / Club]],tblMac_Div1B[[Name / Club]:[Points]],5,FALSE)),0,VLOOKUP(tblPointScore[[#This Row],[Name / Club]],tblMac_Div1B[[Name / Club]:[Points]],5,FALSE))</f>
        <v>0</v>
      </c>
      <c r="M456" s="1">
        <f>IF(ISNA(VLOOKUP(tblPointScore[[#This Row],[Name / Club]],tblMac_Div2A[[Name / Club]:[Points]],5,FALSE)),0,VLOOKUP(tblPointScore[[#This Row],[Name / Club]],tblMac_Div2A[[Name / Club]:[Points]],5,FALSE))</f>
        <v>0</v>
      </c>
      <c r="N456" s="1">
        <f>IF(ISNA(VLOOKUP(tblPointScore[[#This Row],[Name / Club]],tblMac_Div2B[[Name / Club]:[Points]],5,FALSE)),0,VLOOKUP(tblPointScore[[#This Row],[Name / Club]],tblMac_Div2B[[Name / Club]:[Points]],5,FALSE))</f>
        <v>0</v>
      </c>
      <c r="O45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56" s="1">
        <f>IF(ISNA(VLOOKUP(tblPointScore[[#This Row],[Name / Club]],tblNow_Div1A[[Name / Club]:[Points]],5,FALSE)),0,VLOOKUP(tblPointScore[[#This Row],[Name / Club]],tblNow_Div1A[[Name / Club]:[Points]],5,FALSE))</f>
        <v>0</v>
      </c>
      <c r="Q456" s="1">
        <f>IF(ISNA(VLOOKUP(tblPointScore[[#This Row],[Name / Club]],tblNow_Div1B[[Name / Club]:[Points]],5,FALSE)),0,VLOOKUP(tblPointScore[[#This Row],[Name / Club]],tblNow_Div1B[[Name / Club]:[Points]],5,FALSE))</f>
        <v>0</v>
      </c>
      <c r="R456" s="1">
        <f>IF(ISNA(VLOOKUP(tblPointScore[[#This Row],[Name / Club]],tblNow_Div2A[[Name / Club]:[Points]],5,FALSE)),0,VLOOKUP(tblPointScore[[#This Row],[Name / Club]],tblNow_Div2A[[Name / Club]:[Points]],5,FALSE))</f>
        <v>0</v>
      </c>
      <c r="S456" s="1">
        <f>IF(ISNA(VLOOKUP(tblPointScore[[#This Row],[Name / Club]],tblNow_Div2B[[Name / Club]:[Points]],5,FALSE)),0,VLOOKUP(tblPointScore[[#This Row],[Name / Club]],tblNow_Div2B[[Name / Club]:[Points]],5,FALSE))</f>
        <v>0</v>
      </c>
      <c r="T45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56" s="1">
        <f>IF(ISNA(VLOOKUP(tblPointScore[[#This Row],[Name / Club]],tblSthn_Div1[[Name / Club]:[Points]],5,FALSE)),0,VLOOKUP(tblPointScore[[#This Row],[Name / Club]],tblSthn_Div1[[Name / Club]:[Points]],5,FALSE))</f>
        <v>0</v>
      </c>
      <c r="V456" s="1">
        <f>IF(ISNA(VLOOKUP(tblPointScore[[#This Row],[Name / Club]],tblSthn_Div2[[Name / Club]:[Points]],5,FALSE)),0,VLOOKUP(tblPointScore[[#This Row],[Name / Club]],tblSthn_Div2[[Name / Club]:[Points]],5,FALSE))</f>
        <v>0</v>
      </c>
      <c r="W456" s="1">
        <f>IF(ISNA(VLOOKUP(tblPointScore[[#This Row],[Name / Club]],tblSthn_Div1[Name / Club],1,FALSE)),IF(ISNA(VLOOKUP(tblPointScore[[#This Row],[Name / Club]],tblSthn_Div2[Name / Club],1,FALSE)),0,3),3)</f>
        <v>0</v>
      </c>
      <c r="X456" s="9">
        <f>SUM(tblPointScore[[#This Row],[Glbn Div 1]:[Sth H Pts]])</f>
        <v>0</v>
      </c>
      <c r="Y45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5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56" s="38" t="str">
        <f>IF(AND(tblPointScore[[#This Row],[Div 1 Pts]]&gt;0,tblPointScore[[#This Row],[Div 2 Pts]]&gt;0),"Y","N")</f>
        <v>N</v>
      </c>
      <c r="AB456" s="35" t="str">
        <f>IF(AND(tblPointScore[[#This Row],[Mac Div 1 A]]&gt;0,tblPointScore[[#This Row],[Mac Div 1 B]]&gt;0),"Y","N")</f>
        <v>N</v>
      </c>
      <c r="AC456" s="35" t="str">
        <f>IF(AND(tblPointScore[[#This Row],[Mac Div 2 A]]&gt;0,tblPointScore[[#This Row],[Mac Div 2 B]]&gt;0),"Y","N")</f>
        <v>N</v>
      </c>
      <c r="AD456" s="35" t="str">
        <f>IF(AND(tblPointScore[[#This Row],[Now Div 1 A]]&gt;0,tblPointScore[[#This Row],[Now Div 1 B]]&gt;0),"Y","N")</f>
        <v>N</v>
      </c>
      <c r="AE456" s="35" t="str">
        <f>IF(AND(tblPointScore[[#This Row],[Now Div 2 A]]&gt;0,tblPointScore[[#This Row],[Now Div 2 B]]&gt;0),"Y","N")</f>
        <v>N</v>
      </c>
      <c r="AF45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57" spans="1:32" hidden="1">
      <c r="A457" s="1">
        <f ca="1">CELL("row", A456)-1</f>
        <v>455</v>
      </c>
      <c r="B457" s="7" t="s">
        <v>250</v>
      </c>
      <c r="C457" s="7" t="s">
        <v>682</v>
      </c>
      <c r="D457" s="4" t="str">
        <f>CONCATENATE(tblPointScore[[#This Row],[Name]]," - ",tblPointScore[[#This Row],[Club]])</f>
        <v>McLaren Daniel - CCC</v>
      </c>
      <c r="E457" s="1">
        <f>IF(ISNA(VLOOKUP(tblPointScore[[#This Row],[Name / Club]],tblGlbn_Div1[[Name / Club]:[Points]],5,FALSE)),0,VLOOKUP(tblPointScore[[#This Row],[Name / Club]],tblGlbn_Div1[[Name / Club]:[Points]],5,FALSE))</f>
        <v>0</v>
      </c>
      <c r="F457" s="9">
        <f>IF(ISNA(VLOOKUP(tblPointScore[[#This Row],[Name / Club]],tblGlbn_Div2[[Name / Club]:[Points]],5,FALSE)),0,VLOOKUP(tblPointScore[[#This Row],[Name / Club]],tblGlbn_Div2[[Name / Club]:[Points]],5,FALSE))</f>
        <v>0</v>
      </c>
      <c r="G457" s="9">
        <f>IF(ISNA(VLOOKUP(tblPointScore[[#This Row],[Name / Club]],tblGlbn_Div1[Name / Club],1,FALSE)),IF(ISNA(VLOOKUP(tblPointScore[[#This Row],[Name / Club]],tblGlbn_Div2[Name / Club],1,FALSE)),0,3),3)</f>
        <v>0</v>
      </c>
      <c r="H457" s="1">
        <f>IF(ISNA(VLOOKUP(tblPointScore[[#This Row],[Name / Club]],tblIll_Div1[[Name / Club]:[Points]],5,FALSE)),0,VLOOKUP(tblPointScore[[#This Row],[Name / Club]],tblIll_Div1[[Name / Club]:[Points]],5,FALSE))</f>
        <v>0</v>
      </c>
      <c r="I457" s="1">
        <f>IF(ISNA(VLOOKUP(tblPointScore[[#This Row],[Name / Club]],tblIll_Div2[[Name / Club]:[Points]],5,FALSE)),0,VLOOKUP(tblPointScore[[#This Row],[Name / Club]],tblIll_Div2[[Name / Club]:[Points]],5,FALSE))</f>
        <v>0</v>
      </c>
      <c r="J457" s="1">
        <f>IF(ISNA(VLOOKUP(tblPointScore[[#This Row],[Name / Club]],tblIll_Div1[Name / Club],1,FALSE)),IF(ISNA(VLOOKUP(tblPointScore[[#This Row],[Name / Club]],tblIll_Div2[Name / Club],1,FALSE)),0,3),3)</f>
        <v>0</v>
      </c>
      <c r="K457" s="1">
        <f>IF(ISNA(VLOOKUP(tblPointScore[[#This Row],[Name / Club]],tblMac_Div1A[[Name / Club]:[Points]],5,FALSE)),0,VLOOKUP(tblPointScore[[#This Row],[Name / Club]],tblMac_Div1A[[Name / Club]:[Points]],5,FALSE))</f>
        <v>0</v>
      </c>
      <c r="L457" s="1">
        <f>IF(ISNA(VLOOKUP(tblPointScore[[#This Row],[Name / Club]],tblMac_Div1B[[Name / Club]:[Points]],5,FALSE)),0,VLOOKUP(tblPointScore[[#This Row],[Name / Club]],tblMac_Div1B[[Name / Club]:[Points]],5,FALSE))</f>
        <v>0</v>
      </c>
      <c r="M457" s="1">
        <f>IF(ISNA(VLOOKUP(tblPointScore[[#This Row],[Name / Club]],tblMac_Div2A[[Name / Club]:[Points]],5,FALSE)),0,VLOOKUP(tblPointScore[[#This Row],[Name / Club]],tblMac_Div2A[[Name / Club]:[Points]],5,FALSE))</f>
        <v>0</v>
      </c>
      <c r="N457" s="1">
        <f>IF(ISNA(VLOOKUP(tblPointScore[[#This Row],[Name / Club]],tblMac_Div2B[[Name / Club]:[Points]],5,FALSE)),0,VLOOKUP(tblPointScore[[#This Row],[Name / Club]],tblMac_Div2B[[Name / Club]:[Points]],5,FALSE))</f>
        <v>0</v>
      </c>
      <c r="O45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57" s="1">
        <f>IF(ISNA(VLOOKUP(tblPointScore[[#This Row],[Name / Club]],tblNow_Div1A[[Name / Club]:[Points]],5,FALSE)),0,VLOOKUP(tblPointScore[[#This Row],[Name / Club]],tblNow_Div1A[[Name / Club]:[Points]],5,FALSE))</f>
        <v>0</v>
      </c>
      <c r="Q457" s="1">
        <f>IF(ISNA(VLOOKUP(tblPointScore[[#This Row],[Name / Club]],tblNow_Div1B[[Name / Club]:[Points]],5,FALSE)),0,VLOOKUP(tblPointScore[[#This Row],[Name / Club]],tblNow_Div1B[[Name / Club]:[Points]],5,FALSE))</f>
        <v>0</v>
      </c>
      <c r="R457" s="1">
        <f>IF(ISNA(VLOOKUP(tblPointScore[[#This Row],[Name / Club]],tblNow_Div2A[[Name / Club]:[Points]],5,FALSE)),0,VLOOKUP(tblPointScore[[#This Row],[Name / Club]],tblNow_Div2A[[Name / Club]:[Points]],5,FALSE))</f>
        <v>0</v>
      </c>
      <c r="S457" s="1">
        <f>IF(ISNA(VLOOKUP(tblPointScore[[#This Row],[Name / Club]],tblNow_Div2B[[Name / Club]:[Points]],5,FALSE)),0,VLOOKUP(tblPointScore[[#This Row],[Name / Club]],tblNow_Div2B[[Name / Club]:[Points]],5,FALSE))</f>
        <v>0</v>
      </c>
      <c r="T45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57" s="1">
        <f>IF(ISNA(VLOOKUP(tblPointScore[[#This Row],[Name / Club]],tblSthn_Div1[[Name / Club]:[Points]],5,FALSE)),0,VLOOKUP(tblPointScore[[#This Row],[Name / Club]],tblSthn_Div1[[Name / Club]:[Points]],5,FALSE))</f>
        <v>0</v>
      </c>
      <c r="V457" s="1">
        <f>IF(ISNA(VLOOKUP(tblPointScore[[#This Row],[Name / Club]],tblSthn_Div2[[Name / Club]:[Points]],5,FALSE)),0,VLOOKUP(tblPointScore[[#This Row],[Name / Club]],tblSthn_Div2[[Name / Club]:[Points]],5,FALSE))</f>
        <v>0</v>
      </c>
      <c r="W457" s="1">
        <f>IF(ISNA(VLOOKUP(tblPointScore[[#This Row],[Name / Club]],tblSthn_Div1[Name / Club],1,FALSE)),IF(ISNA(VLOOKUP(tblPointScore[[#This Row],[Name / Club]],tblSthn_Div2[Name / Club],1,FALSE)),0,3),3)</f>
        <v>0</v>
      </c>
      <c r="X457" s="9">
        <f>SUM(tblPointScore[[#This Row],[Glbn Div 1]:[Sth H Pts]])</f>
        <v>0</v>
      </c>
      <c r="Y45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5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57" s="38" t="str">
        <f>IF(AND(tblPointScore[[#This Row],[Div 1 Pts]]&gt;0,tblPointScore[[#This Row],[Div 2 Pts]]&gt;0),"Y","N")</f>
        <v>N</v>
      </c>
      <c r="AB457" s="35" t="str">
        <f>IF(AND(tblPointScore[[#This Row],[Mac Div 1 A]]&gt;0,tblPointScore[[#This Row],[Mac Div 1 B]]&gt;0),"Y","N")</f>
        <v>N</v>
      </c>
      <c r="AC457" s="35" t="str">
        <f>IF(AND(tblPointScore[[#This Row],[Mac Div 2 A]]&gt;0,tblPointScore[[#This Row],[Mac Div 2 B]]&gt;0),"Y","N")</f>
        <v>N</v>
      </c>
      <c r="AD457" s="35" t="str">
        <f>IF(AND(tblPointScore[[#This Row],[Now Div 1 A]]&gt;0,tblPointScore[[#This Row],[Now Div 1 B]]&gt;0),"Y","N")</f>
        <v>N</v>
      </c>
      <c r="AE457" s="35" t="str">
        <f>IF(AND(tblPointScore[[#This Row],[Now Div 2 A]]&gt;0,tblPointScore[[#This Row],[Now Div 2 B]]&gt;0),"Y","N")</f>
        <v>N</v>
      </c>
      <c r="AF45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58" spans="1:32" hidden="1">
      <c r="A458" s="1">
        <f ca="1">CELL("row", A457)-1</f>
        <v>456</v>
      </c>
      <c r="B458" s="7" t="s">
        <v>372</v>
      </c>
      <c r="C458" s="7" t="s">
        <v>681</v>
      </c>
      <c r="D458" s="4" t="str">
        <f>CONCATENATE(tblPointScore[[#This Row],[Name]]," - ",tblPointScore[[#This Row],[Club]])</f>
        <v>McLaughlin Jason - GCC</v>
      </c>
      <c r="E458" s="1">
        <f>IF(ISNA(VLOOKUP(tblPointScore[[#This Row],[Name / Club]],tblGlbn_Div1[[Name / Club]:[Points]],5,FALSE)),0,VLOOKUP(tblPointScore[[#This Row],[Name / Club]],tblGlbn_Div1[[Name / Club]:[Points]],5,FALSE))</f>
        <v>0</v>
      </c>
      <c r="F458" s="9">
        <f>IF(ISNA(VLOOKUP(tblPointScore[[#This Row],[Name / Club]],tblGlbn_Div2[[Name / Club]:[Points]],5,FALSE)),0,VLOOKUP(tblPointScore[[#This Row],[Name / Club]],tblGlbn_Div2[[Name / Club]:[Points]],5,FALSE))</f>
        <v>0</v>
      </c>
      <c r="G458" s="9">
        <f>IF(ISNA(VLOOKUP(tblPointScore[[#This Row],[Name / Club]],tblGlbn_Div1[Name / Club],1,FALSE)),IF(ISNA(VLOOKUP(tblPointScore[[#This Row],[Name / Club]],tblGlbn_Div2[Name / Club],1,FALSE)),0,3),3)</f>
        <v>0</v>
      </c>
      <c r="H458" s="1">
        <f>IF(ISNA(VLOOKUP(tblPointScore[[#This Row],[Name / Club]],tblIll_Div1[[Name / Club]:[Points]],5,FALSE)),0,VLOOKUP(tblPointScore[[#This Row],[Name / Club]],tblIll_Div1[[Name / Club]:[Points]],5,FALSE))</f>
        <v>0</v>
      </c>
      <c r="I458" s="1">
        <f>IF(ISNA(VLOOKUP(tblPointScore[[#This Row],[Name / Club]],tblIll_Div2[[Name / Club]:[Points]],5,FALSE)),0,VLOOKUP(tblPointScore[[#This Row],[Name / Club]],tblIll_Div2[[Name / Club]:[Points]],5,FALSE))</f>
        <v>0</v>
      </c>
      <c r="J458" s="1">
        <f>IF(ISNA(VLOOKUP(tblPointScore[[#This Row],[Name / Club]],tblIll_Div1[Name / Club],1,FALSE)),IF(ISNA(VLOOKUP(tblPointScore[[#This Row],[Name / Club]],tblIll_Div2[Name / Club],1,FALSE)),0,3),3)</f>
        <v>0</v>
      </c>
      <c r="K458" s="1">
        <f>IF(ISNA(VLOOKUP(tblPointScore[[#This Row],[Name / Club]],tblMac_Div1A[[Name / Club]:[Points]],5,FALSE)),0,VLOOKUP(tblPointScore[[#This Row],[Name / Club]],tblMac_Div1A[[Name / Club]:[Points]],5,FALSE))</f>
        <v>0</v>
      </c>
      <c r="L458" s="1">
        <f>IF(ISNA(VLOOKUP(tblPointScore[[#This Row],[Name / Club]],tblMac_Div1B[[Name / Club]:[Points]],5,FALSE)),0,VLOOKUP(tblPointScore[[#This Row],[Name / Club]],tblMac_Div1B[[Name / Club]:[Points]],5,FALSE))</f>
        <v>0</v>
      </c>
      <c r="M458" s="1">
        <f>IF(ISNA(VLOOKUP(tblPointScore[[#This Row],[Name / Club]],tblMac_Div2A[[Name / Club]:[Points]],5,FALSE)),0,VLOOKUP(tblPointScore[[#This Row],[Name / Club]],tblMac_Div2A[[Name / Club]:[Points]],5,FALSE))</f>
        <v>0</v>
      </c>
      <c r="N458" s="1">
        <f>IF(ISNA(VLOOKUP(tblPointScore[[#This Row],[Name / Club]],tblMac_Div2B[[Name / Club]:[Points]],5,FALSE)),0,VLOOKUP(tblPointScore[[#This Row],[Name / Club]],tblMac_Div2B[[Name / Club]:[Points]],5,FALSE))</f>
        <v>0</v>
      </c>
      <c r="O45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58" s="1">
        <f>IF(ISNA(VLOOKUP(tblPointScore[[#This Row],[Name / Club]],tblNow_Div1A[[Name / Club]:[Points]],5,FALSE)),0,VLOOKUP(tblPointScore[[#This Row],[Name / Club]],tblNow_Div1A[[Name / Club]:[Points]],5,FALSE))</f>
        <v>0</v>
      </c>
      <c r="Q458" s="1">
        <f>IF(ISNA(VLOOKUP(tblPointScore[[#This Row],[Name / Club]],tblNow_Div1B[[Name / Club]:[Points]],5,FALSE)),0,VLOOKUP(tblPointScore[[#This Row],[Name / Club]],tblNow_Div1B[[Name / Club]:[Points]],5,FALSE))</f>
        <v>0</v>
      </c>
      <c r="R458" s="1">
        <f>IF(ISNA(VLOOKUP(tblPointScore[[#This Row],[Name / Club]],tblNow_Div2A[[Name / Club]:[Points]],5,FALSE)),0,VLOOKUP(tblPointScore[[#This Row],[Name / Club]],tblNow_Div2A[[Name / Club]:[Points]],5,FALSE))</f>
        <v>0</v>
      </c>
      <c r="S458" s="1">
        <f>IF(ISNA(VLOOKUP(tblPointScore[[#This Row],[Name / Club]],tblNow_Div2B[[Name / Club]:[Points]],5,FALSE)),0,VLOOKUP(tblPointScore[[#This Row],[Name / Club]],tblNow_Div2B[[Name / Club]:[Points]],5,FALSE))</f>
        <v>0</v>
      </c>
      <c r="T45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58" s="1">
        <f>IF(ISNA(VLOOKUP(tblPointScore[[#This Row],[Name / Club]],tblSthn_Div1[[Name / Club]:[Points]],5,FALSE)),0,VLOOKUP(tblPointScore[[#This Row],[Name / Club]],tblSthn_Div1[[Name / Club]:[Points]],5,FALSE))</f>
        <v>0</v>
      </c>
      <c r="V458" s="1">
        <f>IF(ISNA(VLOOKUP(tblPointScore[[#This Row],[Name / Club]],tblSthn_Div2[[Name / Club]:[Points]],5,FALSE)),0,VLOOKUP(tblPointScore[[#This Row],[Name / Club]],tblSthn_Div2[[Name / Club]:[Points]],5,FALSE))</f>
        <v>0</v>
      </c>
      <c r="W458" s="1">
        <f>IF(ISNA(VLOOKUP(tblPointScore[[#This Row],[Name / Club]],tblSthn_Div1[Name / Club],1,FALSE)),IF(ISNA(VLOOKUP(tblPointScore[[#This Row],[Name / Club]],tblSthn_Div2[Name / Club],1,FALSE)),0,3),3)</f>
        <v>0</v>
      </c>
      <c r="X458" s="9">
        <f>SUM(tblPointScore[[#This Row],[Glbn Div 1]:[Sth H Pts]])</f>
        <v>0</v>
      </c>
      <c r="Y45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5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58" s="38" t="str">
        <f>IF(AND(tblPointScore[[#This Row],[Div 1 Pts]]&gt;0,tblPointScore[[#This Row],[Div 2 Pts]]&gt;0),"Y","N")</f>
        <v>N</v>
      </c>
      <c r="AB458" s="35" t="str">
        <f>IF(AND(tblPointScore[[#This Row],[Mac Div 1 A]]&gt;0,tblPointScore[[#This Row],[Mac Div 1 B]]&gt;0),"Y","N")</f>
        <v>N</v>
      </c>
      <c r="AC458" s="35" t="str">
        <f>IF(AND(tblPointScore[[#This Row],[Mac Div 2 A]]&gt;0,tblPointScore[[#This Row],[Mac Div 2 B]]&gt;0),"Y","N")</f>
        <v>N</v>
      </c>
      <c r="AD458" s="35" t="str">
        <f>IF(AND(tblPointScore[[#This Row],[Now Div 1 A]]&gt;0,tblPointScore[[#This Row],[Now Div 1 B]]&gt;0),"Y","N")</f>
        <v>N</v>
      </c>
      <c r="AE458" s="35" t="str">
        <f>IF(AND(tblPointScore[[#This Row],[Now Div 2 A]]&gt;0,tblPointScore[[#This Row],[Now Div 2 B]]&gt;0),"Y","N")</f>
        <v>N</v>
      </c>
      <c r="AF45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59" spans="1:32" hidden="1">
      <c r="A459" s="1">
        <f ca="1">CELL("row", A458)-1</f>
        <v>457</v>
      </c>
      <c r="B459" s="7" t="s">
        <v>251</v>
      </c>
      <c r="C459" s="7" t="s">
        <v>681</v>
      </c>
      <c r="D459" s="4" t="str">
        <f>CONCATENATE(tblPointScore[[#This Row],[Name]]," - ",tblPointScore[[#This Row],[Club]])</f>
        <v>McLay Don - GCC</v>
      </c>
      <c r="E459" s="1">
        <f>IF(ISNA(VLOOKUP(tblPointScore[[#This Row],[Name / Club]],tblGlbn_Div1[[Name / Club]:[Points]],5,FALSE)),0,VLOOKUP(tblPointScore[[#This Row],[Name / Club]],tblGlbn_Div1[[Name / Club]:[Points]],5,FALSE))</f>
        <v>0</v>
      </c>
      <c r="F459" s="1">
        <f>IF(ISNA(VLOOKUP(tblPointScore[[#This Row],[Name / Club]],tblGlbn_Div2[[Name / Club]:[Points]],5,FALSE)),0,VLOOKUP(tblPointScore[[#This Row],[Name / Club]],tblGlbn_Div2[[Name / Club]:[Points]],5,FALSE))</f>
        <v>0</v>
      </c>
      <c r="G459" s="1">
        <f>IF(ISNA(VLOOKUP(tblPointScore[[#This Row],[Name / Club]],tblGlbn_Div1[Name / Club],1,FALSE)),IF(ISNA(VLOOKUP(tblPointScore[[#This Row],[Name / Club]],tblGlbn_Div2[Name / Club],1,FALSE)),0,3),3)</f>
        <v>0</v>
      </c>
      <c r="H459" s="1">
        <f>IF(ISNA(VLOOKUP(tblPointScore[[#This Row],[Name / Club]],tblIll_Div1[[Name / Club]:[Points]],5,FALSE)),0,VLOOKUP(tblPointScore[[#This Row],[Name / Club]],tblIll_Div1[[Name / Club]:[Points]],5,FALSE))</f>
        <v>0</v>
      </c>
      <c r="I459" s="1">
        <f>IF(ISNA(VLOOKUP(tblPointScore[[#This Row],[Name / Club]],tblIll_Div2[[Name / Club]:[Points]],5,FALSE)),0,VLOOKUP(tblPointScore[[#This Row],[Name / Club]],tblIll_Div2[[Name / Club]:[Points]],5,FALSE))</f>
        <v>0</v>
      </c>
      <c r="J459" s="1">
        <f>IF(ISNA(VLOOKUP(tblPointScore[[#This Row],[Name / Club]],tblIll_Div1[Name / Club],1,FALSE)),IF(ISNA(VLOOKUP(tblPointScore[[#This Row],[Name / Club]],tblIll_Div2[Name / Club],1,FALSE)),0,3),3)</f>
        <v>0</v>
      </c>
      <c r="K459" s="1">
        <f>IF(ISNA(VLOOKUP(tblPointScore[[#This Row],[Name / Club]],tblMac_Div1A[[Name / Club]:[Points]],5,FALSE)),0,VLOOKUP(tblPointScore[[#This Row],[Name / Club]],tblMac_Div1A[[Name / Club]:[Points]],5,FALSE))</f>
        <v>0</v>
      </c>
      <c r="L459" s="1">
        <f>IF(ISNA(VLOOKUP(tblPointScore[[#This Row],[Name / Club]],tblMac_Div1B[[Name / Club]:[Points]],5,FALSE)),0,VLOOKUP(tblPointScore[[#This Row],[Name / Club]],tblMac_Div1B[[Name / Club]:[Points]],5,FALSE))</f>
        <v>0</v>
      </c>
      <c r="M459" s="1">
        <f>IF(ISNA(VLOOKUP(tblPointScore[[#This Row],[Name / Club]],tblMac_Div2A[[Name / Club]:[Points]],5,FALSE)),0,VLOOKUP(tblPointScore[[#This Row],[Name / Club]],tblMac_Div2A[[Name / Club]:[Points]],5,FALSE))</f>
        <v>0</v>
      </c>
      <c r="N459" s="1">
        <f>IF(ISNA(VLOOKUP(tblPointScore[[#This Row],[Name / Club]],tblMac_Div2B[[Name / Club]:[Points]],5,FALSE)),0,VLOOKUP(tblPointScore[[#This Row],[Name / Club]],tblMac_Div2B[[Name / Club]:[Points]],5,FALSE))</f>
        <v>0</v>
      </c>
      <c r="O45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59" s="1">
        <f>IF(ISNA(VLOOKUP(tblPointScore[[#This Row],[Name / Club]],tblNow_Div1A[[Name / Club]:[Points]],5,FALSE)),0,VLOOKUP(tblPointScore[[#This Row],[Name / Club]],tblNow_Div1A[[Name / Club]:[Points]],5,FALSE))</f>
        <v>0</v>
      </c>
      <c r="Q459" s="1">
        <f>IF(ISNA(VLOOKUP(tblPointScore[[#This Row],[Name / Club]],tblNow_Div1B[[Name / Club]:[Points]],5,FALSE)),0,VLOOKUP(tblPointScore[[#This Row],[Name / Club]],tblNow_Div1B[[Name / Club]:[Points]],5,FALSE))</f>
        <v>0</v>
      </c>
      <c r="R459" s="1">
        <f>IF(ISNA(VLOOKUP(tblPointScore[[#This Row],[Name / Club]],tblNow_Div2A[[Name / Club]:[Points]],5,FALSE)),0,VLOOKUP(tblPointScore[[#This Row],[Name / Club]],tblNow_Div2A[[Name / Club]:[Points]],5,FALSE))</f>
        <v>0</v>
      </c>
      <c r="S459" s="1">
        <f>IF(ISNA(VLOOKUP(tblPointScore[[#This Row],[Name / Club]],tblNow_Div2B[[Name / Club]:[Points]],5,FALSE)),0,VLOOKUP(tblPointScore[[#This Row],[Name / Club]],tblNow_Div2B[[Name / Club]:[Points]],5,FALSE))</f>
        <v>0</v>
      </c>
      <c r="T45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59" s="1">
        <f>IF(ISNA(VLOOKUP(tblPointScore[[#This Row],[Name / Club]],tblSthn_Div1[[Name / Club]:[Points]],5,FALSE)),0,VLOOKUP(tblPointScore[[#This Row],[Name / Club]],tblSthn_Div1[[Name / Club]:[Points]],5,FALSE))</f>
        <v>0</v>
      </c>
      <c r="V459" s="1">
        <f>IF(ISNA(VLOOKUP(tblPointScore[[#This Row],[Name / Club]],tblSthn_Div2[[Name / Club]:[Points]],5,FALSE)),0,VLOOKUP(tblPointScore[[#This Row],[Name / Club]],tblSthn_Div2[[Name / Club]:[Points]],5,FALSE))</f>
        <v>0</v>
      </c>
      <c r="W459" s="1">
        <f>IF(ISNA(VLOOKUP(tblPointScore[[#This Row],[Name / Club]],tblSthn_Div1[Name / Club],1,FALSE)),IF(ISNA(VLOOKUP(tblPointScore[[#This Row],[Name / Club]],tblSthn_Div2[Name / Club],1,FALSE)),0,3),3)</f>
        <v>0</v>
      </c>
      <c r="X459" s="1">
        <f>SUM(tblPointScore[[#This Row],[Glbn Div 1]:[Sth H Pts]])</f>
        <v>0</v>
      </c>
      <c r="Y45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5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59" s="38" t="str">
        <f>IF(AND(tblPointScore[[#This Row],[Div 1 Pts]]&gt;0,tblPointScore[[#This Row],[Div 2 Pts]]&gt;0),"Y","N")</f>
        <v>N</v>
      </c>
      <c r="AB459" s="35" t="str">
        <f>IF(AND(tblPointScore[[#This Row],[Mac Div 1 A]]&gt;0,tblPointScore[[#This Row],[Mac Div 1 B]]&gt;0),"Y","N")</f>
        <v>N</v>
      </c>
      <c r="AC459" s="35" t="str">
        <f>IF(AND(tblPointScore[[#This Row],[Mac Div 2 A]]&gt;0,tblPointScore[[#This Row],[Mac Div 2 B]]&gt;0),"Y","N")</f>
        <v>N</v>
      </c>
      <c r="AD459" s="35" t="str">
        <f>IF(AND(tblPointScore[[#This Row],[Now Div 1 A]]&gt;0,tblPointScore[[#This Row],[Now Div 1 B]]&gt;0),"Y","N")</f>
        <v>N</v>
      </c>
      <c r="AE459" s="35" t="str">
        <f>IF(AND(tblPointScore[[#This Row],[Now Div 2 A]]&gt;0,tblPointScore[[#This Row],[Now Div 2 B]]&gt;0),"Y","N")</f>
        <v>N</v>
      </c>
      <c r="AF45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60" spans="1:32" hidden="1">
      <c r="A460" s="1">
        <f ca="1">CELL("row", A459)-1</f>
        <v>458</v>
      </c>
      <c r="B460" s="7" t="s">
        <v>388</v>
      </c>
      <c r="C460" s="7" t="s">
        <v>682</v>
      </c>
      <c r="D460" s="4" t="str">
        <f>CONCATENATE(tblPointScore[[#This Row],[Name]]," - ",tblPointScore[[#This Row],[Club]])</f>
        <v>McLean Peter - CCC</v>
      </c>
      <c r="E460" s="1">
        <f>IF(ISNA(VLOOKUP(tblPointScore[[#This Row],[Name / Club]],tblGlbn_Div1[[Name / Club]:[Points]],5,FALSE)),0,VLOOKUP(tblPointScore[[#This Row],[Name / Club]],tblGlbn_Div1[[Name / Club]:[Points]],5,FALSE))</f>
        <v>0</v>
      </c>
      <c r="F460" s="9">
        <f>IF(ISNA(VLOOKUP(tblPointScore[[#This Row],[Name / Club]],tblGlbn_Div2[[Name / Club]:[Points]],5,FALSE)),0,VLOOKUP(tblPointScore[[#This Row],[Name / Club]],tblGlbn_Div2[[Name / Club]:[Points]],5,FALSE))</f>
        <v>0</v>
      </c>
      <c r="G460" s="9">
        <f>IF(ISNA(VLOOKUP(tblPointScore[[#This Row],[Name / Club]],tblGlbn_Div1[Name / Club],1,FALSE)),IF(ISNA(VLOOKUP(tblPointScore[[#This Row],[Name / Club]],tblGlbn_Div2[Name / Club],1,FALSE)),0,3),3)</f>
        <v>0</v>
      </c>
      <c r="H460" s="1">
        <f>IF(ISNA(VLOOKUP(tblPointScore[[#This Row],[Name / Club]],tblIll_Div1[[Name / Club]:[Points]],5,FALSE)),0,VLOOKUP(tblPointScore[[#This Row],[Name / Club]],tblIll_Div1[[Name / Club]:[Points]],5,FALSE))</f>
        <v>0</v>
      </c>
      <c r="I460" s="1">
        <f>IF(ISNA(VLOOKUP(tblPointScore[[#This Row],[Name / Club]],tblIll_Div2[[Name / Club]:[Points]],5,FALSE)),0,VLOOKUP(tblPointScore[[#This Row],[Name / Club]],tblIll_Div2[[Name / Club]:[Points]],5,FALSE))</f>
        <v>0</v>
      </c>
      <c r="J460" s="1">
        <f>IF(ISNA(VLOOKUP(tblPointScore[[#This Row],[Name / Club]],tblIll_Div1[Name / Club],1,FALSE)),IF(ISNA(VLOOKUP(tblPointScore[[#This Row],[Name / Club]],tblIll_Div2[Name / Club],1,FALSE)),0,3),3)</f>
        <v>0</v>
      </c>
      <c r="K460" s="1">
        <f>IF(ISNA(VLOOKUP(tblPointScore[[#This Row],[Name / Club]],tblMac_Div1A[[Name / Club]:[Points]],5,FALSE)),0,VLOOKUP(tblPointScore[[#This Row],[Name / Club]],tblMac_Div1A[[Name / Club]:[Points]],5,FALSE))</f>
        <v>0</v>
      </c>
      <c r="L460" s="1">
        <f>IF(ISNA(VLOOKUP(tblPointScore[[#This Row],[Name / Club]],tblMac_Div1B[[Name / Club]:[Points]],5,FALSE)),0,VLOOKUP(tblPointScore[[#This Row],[Name / Club]],tblMac_Div1B[[Name / Club]:[Points]],5,FALSE))</f>
        <v>0</v>
      </c>
      <c r="M460" s="1">
        <f>IF(ISNA(VLOOKUP(tblPointScore[[#This Row],[Name / Club]],tblMac_Div2A[[Name / Club]:[Points]],5,FALSE)),0,VLOOKUP(tblPointScore[[#This Row],[Name / Club]],tblMac_Div2A[[Name / Club]:[Points]],5,FALSE))</f>
        <v>0</v>
      </c>
      <c r="N460" s="1">
        <f>IF(ISNA(VLOOKUP(tblPointScore[[#This Row],[Name / Club]],tblMac_Div2B[[Name / Club]:[Points]],5,FALSE)),0,VLOOKUP(tblPointScore[[#This Row],[Name / Club]],tblMac_Div2B[[Name / Club]:[Points]],5,FALSE))</f>
        <v>0</v>
      </c>
      <c r="O46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60" s="1">
        <f>IF(ISNA(VLOOKUP(tblPointScore[[#This Row],[Name / Club]],tblNow_Div1A[[Name / Club]:[Points]],5,FALSE)),0,VLOOKUP(tblPointScore[[#This Row],[Name / Club]],tblNow_Div1A[[Name / Club]:[Points]],5,FALSE))</f>
        <v>0</v>
      </c>
      <c r="Q460" s="1">
        <f>IF(ISNA(VLOOKUP(tblPointScore[[#This Row],[Name / Club]],tblNow_Div1B[[Name / Club]:[Points]],5,FALSE)),0,VLOOKUP(tblPointScore[[#This Row],[Name / Club]],tblNow_Div1B[[Name / Club]:[Points]],5,FALSE))</f>
        <v>0</v>
      </c>
      <c r="R460" s="1">
        <f>IF(ISNA(VLOOKUP(tblPointScore[[#This Row],[Name / Club]],tblNow_Div2A[[Name / Club]:[Points]],5,FALSE)),0,VLOOKUP(tblPointScore[[#This Row],[Name / Club]],tblNow_Div2A[[Name / Club]:[Points]],5,FALSE))</f>
        <v>0</v>
      </c>
      <c r="S460" s="1">
        <f>IF(ISNA(VLOOKUP(tblPointScore[[#This Row],[Name / Club]],tblNow_Div2B[[Name / Club]:[Points]],5,FALSE)),0,VLOOKUP(tblPointScore[[#This Row],[Name / Club]],tblNow_Div2B[[Name / Club]:[Points]],5,FALSE))</f>
        <v>0</v>
      </c>
      <c r="T46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60" s="1">
        <f>IF(ISNA(VLOOKUP(tblPointScore[[#This Row],[Name / Club]],tblSthn_Div1[[Name / Club]:[Points]],5,FALSE)),0,VLOOKUP(tblPointScore[[#This Row],[Name / Club]],tblSthn_Div1[[Name / Club]:[Points]],5,FALSE))</f>
        <v>0</v>
      </c>
      <c r="V460" s="1">
        <f>IF(ISNA(VLOOKUP(tblPointScore[[#This Row],[Name / Club]],tblSthn_Div2[[Name / Club]:[Points]],5,FALSE)),0,VLOOKUP(tblPointScore[[#This Row],[Name / Club]],tblSthn_Div2[[Name / Club]:[Points]],5,FALSE))</f>
        <v>0</v>
      </c>
      <c r="W460" s="1">
        <f>IF(ISNA(VLOOKUP(tblPointScore[[#This Row],[Name / Club]],tblSthn_Div1[Name / Club],1,FALSE)),IF(ISNA(VLOOKUP(tblPointScore[[#This Row],[Name / Club]],tblSthn_Div2[Name / Club],1,FALSE)),0,3),3)</f>
        <v>0</v>
      </c>
      <c r="X460" s="9">
        <f>SUM(tblPointScore[[#This Row],[Glbn Div 1]:[Sth H Pts]])</f>
        <v>0</v>
      </c>
      <c r="Y46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6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60" s="38" t="str">
        <f>IF(AND(tblPointScore[[#This Row],[Div 1 Pts]]&gt;0,tblPointScore[[#This Row],[Div 2 Pts]]&gt;0),"Y","N")</f>
        <v>N</v>
      </c>
      <c r="AB460" s="35" t="str">
        <f>IF(AND(tblPointScore[[#This Row],[Mac Div 1 A]]&gt;0,tblPointScore[[#This Row],[Mac Div 1 B]]&gt;0),"Y","N")</f>
        <v>N</v>
      </c>
      <c r="AC460" s="35" t="str">
        <f>IF(AND(tblPointScore[[#This Row],[Mac Div 2 A]]&gt;0,tblPointScore[[#This Row],[Mac Div 2 B]]&gt;0),"Y","N")</f>
        <v>N</v>
      </c>
      <c r="AD460" s="35" t="str">
        <f>IF(AND(tblPointScore[[#This Row],[Now Div 1 A]]&gt;0,tblPointScore[[#This Row],[Now Div 1 B]]&gt;0),"Y","N")</f>
        <v>N</v>
      </c>
      <c r="AE460" s="35" t="str">
        <f>IF(AND(tblPointScore[[#This Row],[Now Div 2 A]]&gt;0,tblPointScore[[#This Row],[Now Div 2 B]]&gt;0),"Y","N")</f>
        <v>N</v>
      </c>
      <c r="AF46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61" spans="1:32" hidden="1">
      <c r="A461" s="1">
        <f ca="1">CELL("row", A460)-1</f>
        <v>459</v>
      </c>
      <c r="B461" s="7" t="s">
        <v>498</v>
      </c>
      <c r="C461" s="7" t="s">
        <v>685</v>
      </c>
      <c r="D461" s="4" t="str">
        <f>CONCATENATE(tblPointScore[[#This Row],[Name]]," - ",tblPointScore[[#This Row],[Club]])</f>
        <v>McMaster Dave - ICC</v>
      </c>
      <c r="E461" s="1">
        <f>IF(ISNA(VLOOKUP(tblPointScore[[#This Row],[Name / Club]],tblGlbn_Div1[[Name / Club]:[Points]],5,FALSE)),0,VLOOKUP(tblPointScore[[#This Row],[Name / Club]],tblGlbn_Div1[[Name / Club]:[Points]],5,FALSE))</f>
        <v>0</v>
      </c>
      <c r="F461" s="9">
        <f>IF(ISNA(VLOOKUP(tblPointScore[[#This Row],[Name / Club]],tblGlbn_Div2[[Name / Club]:[Points]],5,FALSE)),0,VLOOKUP(tblPointScore[[#This Row],[Name / Club]],tblGlbn_Div2[[Name / Club]:[Points]],5,FALSE))</f>
        <v>0</v>
      </c>
      <c r="G461" s="9">
        <f>IF(ISNA(VLOOKUP(tblPointScore[[#This Row],[Name / Club]],tblGlbn_Div1[Name / Club],1,FALSE)),IF(ISNA(VLOOKUP(tblPointScore[[#This Row],[Name / Club]],tblGlbn_Div2[Name / Club],1,FALSE)),0,3),3)</f>
        <v>0</v>
      </c>
      <c r="H461" s="1">
        <f>IF(ISNA(VLOOKUP(tblPointScore[[#This Row],[Name / Club]],tblIll_Div1[[Name / Club]:[Points]],5,FALSE)),0,VLOOKUP(tblPointScore[[#This Row],[Name / Club]],tblIll_Div1[[Name / Club]:[Points]],5,FALSE))</f>
        <v>0</v>
      </c>
      <c r="I461" s="1">
        <f>IF(ISNA(VLOOKUP(tblPointScore[[#This Row],[Name / Club]],tblIll_Div2[[Name / Club]:[Points]],5,FALSE)),0,VLOOKUP(tblPointScore[[#This Row],[Name / Club]],tblIll_Div2[[Name / Club]:[Points]],5,FALSE))</f>
        <v>0</v>
      </c>
      <c r="J461" s="1">
        <f>IF(ISNA(VLOOKUP(tblPointScore[[#This Row],[Name / Club]],tblIll_Div1[Name / Club],1,FALSE)),IF(ISNA(VLOOKUP(tblPointScore[[#This Row],[Name / Club]],tblIll_Div2[Name / Club],1,FALSE)),0,3),3)</f>
        <v>0</v>
      </c>
      <c r="K461" s="1">
        <f>IF(ISNA(VLOOKUP(tblPointScore[[#This Row],[Name / Club]],tblMac_Div1A[[Name / Club]:[Points]],5,FALSE)),0,VLOOKUP(tblPointScore[[#This Row],[Name / Club]],tblMac_Div1A[[Name / Club]:[Points]],5,FALSE))</f>
        <v>0</v>
      </c>
      <c r="L461" s="1">
        <f>IF(ISNA(VLOOKUP(tblPointScore[[#This Row],[Name / Club]],tblMac_Div1B[[Name / Club]:[Points]],5,FALSE)),0,VLOOKUP(tblPointScore[[#This Row],[Name / Club]],tblMac_Div1B[[Name / Club]:[Points]],5,FALSE))</f>
        <v>0</v>
      </c>
      <c r="M461" s="1">
        <f>IF(ISNA(VLOOKUP(tblPointScore[[#This Row],[Name / Club]],tblMac_Div2A[[Name / Club]:[Points]],5,FALSE)),0,VLOOKUP(tblPointScore[[#This Row],[Name / Club]],tblMac_Div2A[[Name / Club]:[Points]],5,FALSE))</f>
        <v>0</v>
      </c>
      <c r="N461" s="1">
        <f>IF(ISNA(VLOOKUP(tblPointScore[[#This Row],[Name / Club]],tblMac_Div2B[[Name / Club]:[Points]],5,FALSE)),0,VLOOKUP(tblPointScore[[#This Row],[Name / Club]],tblMac_Div2B[[Name / Club]:[Points]],5,FALSE))</f>
        <v>0</v>
      </c>
      <c r="O46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61" s="1">
        <f>IF(ISNA(VLOOKUP(tblPointScore[[#This Row],[Name / Club]],tblNow_Div1A[[Name / Club]:[Points]],5,FALSE)),0,VLOOKUP(tblPointScore[[#This Row],[Name / Club]],tblNow_Div1A[[Name / Club]:[Points]],5,FALSE))</f>
        <v>0</v>
      </c>
      <c r="Q461" s="1">
        <f>IF(ISNA(VLOOKUP(tblPointScore[[#This Row],[Name / Club]],tblNow_Div1B[[Name / Club]:[Points]],5,FALSE)),0,VLOOKUP(tblPointScore[[#This Row],[Name / Club]],tblNow_Div1B[[Name / Club]:[Points]],5,FALSE))</f>
        <v>0</v>
      </c>
      <c r="R461" s="1">
        <f>IF(ISNA(VLOOKUP(tblPointScore[[#This Row],[Name / Club]],tblNow_Div2A[[Name / Club]:[Points]],5,FALSE)),0,VLOOKUP(tblPointScore[[#This Row],[Name / Club]],tblNow_Div2A[[Name / Club]:[Points]],5,FALSE))</f>
        <v>0</v>
      </c>
      <c r="S461" s="1">
        <f>IF(ISNA(VLOOKUP(tblPointScore[[#This Row],[Name / Club]],tblNow_Div2B[[Name / Club]:[Points]],5,FALSE)),0,VLOOKUP(tblPointScore[[#This Row],[Name / Club]],tblNow_Div2B[[Name / Club]:[Points]],5,FALSE))</f>
        <v>0</v>
      </c>
      <c r="T46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61" s="1">
        <f>IF(ISNA(VLOOKUP(tblPointScore[[#This Row],[Name / Club]],tblSthn_Div1[[Name / Club]:[Points]],5,FALSE)),0,VLOOKUP(tblPointScore[[#This Row],[Name / Club]],tblSthn_Div1[[Name / Club]:[Points]],5,FALSE))</f>
        <v>0</v>
      </c>
      <c r="V461" s="1">
        <f>IF(ISNA(VLOOKUP(tblPointScore[[#This Row],[Name / Club]],tblSthn_Div2[[Name / Club]:[Points]],5,FALSE)),0,VLOOKUP(tblPointScore[[#This Row],[Name / Club]],tblSthn_Div2[[Name / Club]:[Points]],5,FALSE))</f>
        <v>0</v>
      </c>
      <c r="W461" s="1">
        <f>IF(ISNA(VLOOKUP(tblPointScore[[#This Row],[Name / Club]],tblSthn_Div1[Name / Club],1,FALSE)),IF(ISNA(VLOOKUP(tblPointScore[[#This Row],[Name / Club]],tblSthn_Div2[Name / Club],1,FALSE)),0,3),3)</f>
        <v>0</v>
      </c>
      <c r="X461" s="9">
        <f>SUM(tblPointScore[[#This Row],[Glbn Div 1]:[Sth H Pts]])</f>
        <v>0</v>
      </c>
      <c r="Y46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6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61" s="38" t="str">
        <f>IF(AND(tblPointScore[[#This Row],[Div 1 Pts]]&gt;0,tblPointScore[[#This Row],[Div 2 Pts]]&gt;0),"Y","N")</f>
        <v>N</v>
      </c>
      <c r="AB461" s="35" t="str">
        <f>IF(AND(tblPointScore[[#This Row],[Mac Div 1 A]]&gt;0,tblPointScore[[#This Row],[Mac Div 1 B]]&gt;0),"Y","N")</f>
        <v>N</v>
      </c>
      <c r="AC461" s="35" t="str">
        <f>IF(AND(tblPointScore[[#This Row],[Mac Div 2 A]]&gt;0,tblPointScore[[#This Row],[Mac Div 2 B]]&gt;0),"Y","N")</f>
        <v>N</v>
      </c>
      <c r="AD461" s="35" t="str">
        <f>IF(AND(tblPointScore[[#This Row],[Now Div 1 A]]&gt;0,tblPointScore[[#This Row],[Now Div 1 B]]&gt;0),"Y","N")</f>
        <v>N</v>
      </c>
      <c r="AE461" s="35" t="str">
        <f>IF(AND(tblPointScore[[#This Row],[Now Div 2 A]]&gt;0,tblPointScore[[#This Row],[Now Div 2 B]]&gt;0),"Y","N")</f>
        <v>N</v>
      </c>
      <c r="AF46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62" spans="1:32" hidden="1">
      <c r="A462" s="1">
        <f ca="1">CELL("row", A461)-1</f>
        <v>460</v>
      </c>
      <c r="B462" s="7" t="s">
        <v>71</v>
      </c>
      <c r="C462" s="7" t="s">
        <v>682</v>
      </c>
      <c r="D462" s="4" t="str">
        <f>CONCATENATE(tblPointScore[[#This Row],[Name]]," - ",tblPointScore[[#This Row],[Club]])</f>
        <v>McMurray Tim - CCC</v>
      </c>
      <c r="E462" s="1">
        <f>IF(ISNA(VLOOKUP(tblPointScore[[#This Row],[Name / Club]],tblGlbn_Div1[[Name / Club]:[Points]],5,FALSE)),0,VLOOKUP(tblPointScore[[#This Row],[Name / Club]],tblGlbn_Div1[[Name / Club]:[Points]],5,FALSE))</f>
        <v>0</v>
      </c>
      <c r="F462" s="1">
        <f>IF(ISNA(VLOOKUP(tblPointScore[[#This Row],[Name / Club]],tblGlbn_Div2[[Name / Club]:[Points]],5,FALSE)),0,VLOOKUP(tblPointScore[[#This Row],[Name / Club]],tblGlbn_Div2[[Name / Club]:[Points]],5,FALSE))</f>
        <v>0</v>
      </c>
      <c r="G462" s="1">
        <f>IF(ISNA(VLOOKUP(tblPointScore[[#This Row],[Name / Club]],tblGlbn_Div1[Name / Club],1,FALSE)),IF(ISNA(VLOOKUP(tblPointScore[[#This Row],[Name / Club]],tblGlbn_Div2[Name / Club],1,FALSE)),0,3),3)</f>
        <v>0</v>
      </c>
      <c r="H462" s="1">
        <f>IF(ISNA(VLOOKUP(tblPointScore[[#This Row],[Name / Club]],tblIll_Div1[[Name / Club]:[Points]],5,FALSE)),0,VLOOKUP(tblPointScore[[#This Row],[Name / Club]],tblIll_Div1[[Name / Club]:[Points]],5,FALSE))</f>
        <v>0</v>
      </c>
      <c r="I462" s="1">
        <f>IF(ISNA(VLOOKUP(tblPointScore[[#This Row],[Name / Club]],tblIll_Div2[[Name / Club]:[Points]],5,FALSE)),0,VLOOKUP(tblPointScore[[#This Row],[Name / Club]],tblIll_Div2[[Name / Club]:[Points]],5,FALSE))</f>
        <v>0</v>
      </c>
      <c r="J462" s="1">
        <f>IF(ISNA(VLOOKUP(tblPointScore[[#This Row],[Name / Club]],tblIll_Div1[Name / Club],1,FALSE)),IF(ISNA(VLOOKUP(tblPointScore[[#This Row],[Name / Club]],tblIll_Div2[Name / Club],1,FALSE)),0,3),3)</f>
        <v>0</v>
      </c>
      <c r="K462" s="1">
        <f>IF(ISNA(VLOOKUP(tblPointScore[[#This Row],[Name / Club]],tblMac_Div1A[[Name / Club]:[Points]],5,FALSE)),0,VLOOKUP(tblPointScore[[#This Row],[Name / Club]],tblMac_Div1A[[Name / Club]:[Points]],5,FALSE))</f>
        <v>0</v>
      </c>
      <c r="L462" s="1">
        <f>IF(ISNA(VLOOKUP(tblPointScore[[#This Row],[Name / Club]],tblMac_Div1B[[Name / Club]:[Points]],5,FALSE)),0,VLOOKUP(tblPointScore[[#This Row],[Name / Club]],tblMac_Div1B[[Name / Club]:[Points]],5,FALSE))</f>
        <v>0</v>
      </c>
      <c r="M462" s="1">
        <f>IF(ISNA(VLOOKUP(tblPointScore[[#This Row],[Name / Club]],tblMac_Div2A[[Name / Club]:[Points]],5,FALSE)),0,VLOOKUP(tblPointScore[[#This Row],[Name / Club]],tblMac_Div2A[[Name / Club]:[Points]],5,FALSE))</f>
        <v>0</v>
      </c>
      <c r="N462" s="1">
        <f>IF(ISNA(VLOOKUP(tblPointScore[[#This Row],[Name / Club]],tblMac_Div2B[[Name / Club]:[Points]],5,FALSE)),0,VLOOKUP(tblPointScore[[#This Row],[Name / Club]],tblMac_Div2B[[Name / Club]:[Points]],5,FALSE))</f>
        <v>0</v>
      </c>
      <c r="O46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62" s="1">
        <f>IF(ISNA(VLOOKUP(tblPointScore[[#This Row],[Name / Club]],tblNow_Div1A[[Name / Club]:[Points]],5,FALSE)),0,VLOOKUP(tblPointScore[[#This Row],[Name / Club]],tblNow_Div1A[[Name / Club]:[Points]],5,FALSE))</f>
        <v>0</v>
      </c>
      <c r="Q462" s="1">
        <f>IF(ISNA(VLOOKUP(tblPointScore[[#This Row],[Name / Club]],tblNow_Div1B[[Name / Club]:[Points]],5,FALSE)),0,VLOOKUP(tblPointScore[[#This Row],[Name / Club]],tblNow_Div1B[[Name / Club]:[Points]],5,FALSE))</f>
        <v>0</v>
      </c>
      <c r="R462" s="1">
        <f>IF(ISNA(VLOOKUP(tblPointScore[[#This Row],[Name / Club]],tblNow_Div2A[[Name / Club]:[Points]],5,FALSE)),0,VLOOKUP(tblPointScore[[#This Row],[Name / Club]],tblNow_Div2A[[Name / Club]:[Points]],5,FALSE))</f>
        <v>0</v>
      </c>
      <c r="S462" s="1">
        <f>IF(ISNA(VLOOKUP(tblPointScore[[#This Row],[Name / Club]],tblNow_Div2B[[Name / Club]:[Points]],5,FALSE)),0,VLOOKUP(tblPointScore[[#This Row],[Name / Club]],tblNow_Div2B[[Name / Club]:[Points]],5,FALSE))</f>
        <v>0</v>
      </c>
      <c r="T46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62" s="1">
        <f>IF(ISNA(VLOOKUP(tblPointScore[[#This Row],[Name / Club]],tblSthn_Div1[[Name / Club]:[Points]],5,FALSE)),0,VLOOKUP(tblPointScore[[#This Row],[Name / Club]],tblSthn_Div1[[Name / Club]:[Points]],5,FALSE))</f>
        <v>0</v>
      </c>
      <c r="V462" s="1">
        <f>IF(ISNA(VLOOKUP(tblPointScore[[#This Row],[Name / Club]],tblSthn_Div2[[Name / Club]:[Points]],5,FALSE)),0,VLOOKUP(tblPointScore[[#This Row],[Name / Club]],tblSthn_Div2[[Name / Club]:[Points]],5,FALSE))</f>
        <v>0</v>
      </c>
      <c r="W462" s="1">
        <f>IF(ISNA(VLOOKUP(tblPointScore[[#This Row],[Name / Club]],tblSthn_Div1[Name / Club],1,FALSE)),IF(ISNA(VLOOKUP(tblPointScore[[#This Row],[Name / Club]],tblSthn_Div2[Name / Club],1,FALSE)),0,3),3)</f>
        <v>0</v>
      </c>
      <c r="X462" s="1">
        <f>SUM(tblPointScore[[#This Row],[Glbn Div 1]:[Sth H Pts]])</f>
        <v>0</v>
      </c>
      <c r="Y46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6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62" s="38" t="str">
        <f>IF(AND(tblPointScore[[#This Row],[Div 1 Pts]]&gt;0,tblPointScore[[#This Row],[Div 2 Pts]]&gt;0),"Y","N")</f>
        <v>N</v>
      </c>
      <c r="AB462" s="35" t="str">
        <f>IF(AND(tblPointScore[[#This Row],[Mac Div 1 A]]&gt;0,tblPointScore[[#This Row],[Mac Div 1 B]]&gt;0),"Y","N")</f>
        <v>N</v>
      </c>
      <c r="AC462" s="35" t="str">
        <f>IF(AND(tblPointScore[[#This Row],[Mac Div 2 A]]&gt;0,tblPointScore[[#This Row],[Mac Div 2 B]]&gt;0),"Y","N")</f>
        <v>N</v>
      </c>
      <c r="AD462" s="35" t="str">
        <f>IF(AND(tblPointScore[[#This Row],[Now Div 1 A]]&gt;0,tblPointScore[[#This Row],[Now Div 1 B]]&gt;0),"Y","N")</f>
        <v>N</v>
      </c>
      <c r="AE462" s="35" t="str">
        <f>IF(AND(tblPointScore[[#This Row],[Now Div 2 A]]&gt;0,tblPointScore[[#This Row],[Now Div 2 B]]&gt;0),"Y","N")</f>
        <v>N</v>
      </c>
      <c r="AF46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63" spans="1:32" hidden="1">
      <c r="A463" s="1">
        <f ca="1">CELL("row", A462)-1</f>
        <v>461</v>
      </c>
      <c r="B463" s="7" t="s">
        <v>499</v>
      </c>
      <c r="C463" s="7" t="s">
        <v>682</v>
      </c>
      <c r="D463" s="4" t="str">
        <f>CONCATENATE(tblPointScore[[#This Row],[Name]]," - ",tblPointScore[[#This Row],[Club]])</f>
        <v>McNamara Pat - CCC</v>
      </c>
      <c r="E463" s="1">
        <f>IF(ISNA(VLOOKUP(tblPointScore[[#This Row],[Name / Club]],tblGlbn_Div1[[Name / Club]:[Points]],5,FALSE)),0,VLOOKUP(tblPointScore[[#This Row],[Name / Club]],tblGlbn_Div1[[Name / Club]:[Points]],5,FALSE))</f>
        <v>0</v>
      </c>
      <c r="F463" s="9">
        <f>IF(ISNA(VLOOKUP(tblPointScore[[#This Row],[Name / Club]],tblGlbn_Div2[[Name / Club]:[Points]],5,FALSE)),0,VLOOKUP(tblPointScore[[#This Row],[Name / Club]],tblGlbn_Div2[[Name / Club]:[Points]],5,FALSE))</f>
        <v>0</v>
      </c>
      <c r="G463" s="9">
        <f>IF(ISNA(VLOOKUP(tblPointScore[[#This Row],[Name / Club]],tblGlbn_Div1[Name / Club],1,FALSE)),IF(ISNA(VLOOKUP(tblPointScore[[#This Row],[Name / Club]],tblGlbn_Div2[Name / Club],1,FALSE)),0,3),3)</f>
        <v>0</v>
      </c>
      <c r="H463" s="1">
        <f>IF(ISNA(VLOOKUP(tblPointScore[[#This Row],[Name / Club]],tblIll_Div1[[Name / Club]:[Points]],5,FALSE)),0,VLOOKUP(tblPointScore[[#This Row],[Name / Club]],tblIll_Div1[[Name / Club]:[Points]],5,FALSE))</f>
        <v>0</v>
      </c>
      <c r="I463" s="1">
        <f>IF(ISNA(VLOOKUP(tblPointScore[[#This Row],[Name / Club]],tblIll_Div2[[Name / Club]:[Points]],5,FALSE)),0,VLOOKUP(tblPointScore[[#This Row],[Name / Club]],tblIll_Div2[[Name / Club]:[Points]],5,FALSE))</f>
        <v>0</v>
      </c>
      <c r="J463" s="1">
        <f>IF(ISNA(VLOOKUP(tblPointScore[[#This Row],[Name / Club]],tblIll_Div1[Name / Club],1,FALSE)),IF(ISNA(VLOOKUP(tblPointScore[[#This Row],[Name / Club]],tblIll_Div2[Name / Club],1,FALSE)),0,3),3)</f>
        <v>0</v>
      </c>
      <c r="K463" s="1">
        <f>IF(ISNA(VLOOKUP(tblPointScore[[#This Row],[Name / Club]],tblMac_Div1A[[Name / Club]:[Points]],5,FALSE)),0,VLOOKUP(tblPointScore[[#This Row],[Name / Club]],tblMac_Div1A[[Name / Club]:[Points]],5,FALSE))</f>
        <v>0</v>
      </c>
      <c r="L463" s="1">
        <f>IF(ISNA(VLOOKUP(tblPointScore[[#This Row],[Name / Club]],tblMac_Div1B[[Name / Club]:[Points]],5,FALSE)),0,VLOOKUP(tblPointScore[[#This Row],[Name / Club]],tblMac_Div1B[[Name / Club]:[Points]],5,FALSE))</f>
        <v>0</v>
      </c>
      <c r="M463" s="1">
        <f>IF(ISNA(VLOOKUP(tblPointScore[[#This Row],[Name / Club]],tblMac_Div2A[[Name / Club]:[Points]],5,FALSE)),0,VLOOKUP(tblPointScore[[#This Row],[Name / Club]],tblMac_Div2A[[Name / Club]:[Points]],5,FALSE))</f>
        <v>0</v>
      </c>
      <c r="N463" s="1">
        <f>IF(ISNA(VLOOKUP(tblPointScore[[#This Row],[Name / Club]],tblMac_Div2B[[Name / Club]:[Points]],5,FALSE)),0,VLOOKUP(tblPointScore[[#This Row],[Name / Club]],tblMac_Div2B[[Name / Club]:[Points]],5,FALSE))</f>
        <v>0</v>
      </c>
      <c r="O46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63" s="1">
        <f>IF(ISNA(VLOOKUP(tblPointScore[[#This Row],[Name / Club]],tblNow_Div1A[[Name / Club]:[Points]],5,FALSE)),0,VLOOKUP(tblPointScore[[#This Row],[Name / Club]],tblNow_Div1A[[Name / Club]:[Points]],5,FALSE))</f>
        <v>0</v>
      </c>
      <c r="Q463" s="1">
        <f>IF(ISNA(VLOOKUP(tblPointScore[[#This Row],[Name / Club]],tblNow_Div1B[[Name / Club]:[Points]],5,FALSE)),0,VLOOKUP(tblPointScore[[#This Row],[Name / Club]],tblNow_Div1B[[Name / Club]:[Points]],5,FALSE))</f>
        <v>0</v>
      </c>
      <c r="R463" s="1">
        <f>IF(ISNA(VLOOKUP(tblPointScore[[#This Row],[Name / Club]],tblNow_Div2A[[Name / Club]:[Points]],5,FALSE)),0,VLOOKUP(tblPointScore[[#This Row],[Name / Club]],tblNow_Div2A[[Name / Club]:[Points]],5,FALSE))</f>
        <v>0</v>
      </c>
      <c r="S463" s="1">
        <f>IF(ISNA(VLOOKUP(tblPointScore[[#This Row],[Name / Club]],tblNow_Div2B[[Name / Club]:[Points]],5,FALSE)),0,VLOOKUP(tblPointScore[[#This Row],[Name / Club]],tblNow_Div2B[[Name / Club]:[Points]],5,FALSE))</f>
        <v>0</v>
      </c>
      <c r="T46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63" s="1">
        <f>IF(ISNA(VLOOKUP(tblPointScore[[#This Row],[Name / Club]],tblSthn_Div1[[Name / Club]:[Points]],5,FALSE)),0,VLOOKUP(tblPointScore[[#This Row],[Name / Club]],tblSthn_Div1[[Name / Club]:[Points]],5,FALSE))</f>
        <v>0</v>
      </c>
      <c r="V463" s="1">
        <f>IF(ISNA(VLOOKUP(tblPointScore[[#This Row],[Name / Club]],tblSthn_Div2[[Name / Club]:[Points]],5,FALSE)),0,VLOOKUP(tblPointScore[[#This Row],[Name / Club]],tblSthn_Div2[[Name / Club]:[Points]],5,FALSE))</f>
        <v>0</v>
      </c>
      <c r="W463" s="1">
        <f>IF(ISNA(VLOOKUP(tblPointScore[[#This Row],[Name / Club]],tblSthn_Div1[Name / Club],1,FALSE)),IF(ISNA(VLOOKUP(tblPointScore[[#This Row],[Name / Club]],tblSthn_Div2[Name / Club],1,FALSE)),0,3),3)</f>
        <v>0</v>
      </c>
      <c r="X463" s="9">
        <f>SUM(tblPointScore[[#This Row],[Glbn Div 1]:[Sth H Pts]])</f>
        <v>0</v>
      </c>
      <c r="Y46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6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63" s="38" t="str">
        <f>IF(AND(tblPointScore[[#This Row],[Div 1 Pts]]&gt;0,tblPointScore[[#This Row],[Div 2 Pts]]&gt;0),"Y","N")</f>
        <v>N</v>
      </c>
      <c r="AB463" s="35" t="str">
        <f>IF(AND(tblPointScore[[#This Row],[Mac Div 1 A]]&gt;0,tblPointScore[[#This Row],[Mac Div 1 B]]&gt;0),"Y","N")</f>
        <v>N</v>
      </c>
      <c r="AC463" s="35" t="str">
        <f>IF(AND(tblPointScore[[#This Row],[Mac Div 2 A]]&gt;0,tblPointScore[[#This Row],[Mac Div 2 B]]&gt;0),"Y","N")</f>
        <v>N</v>
      </c>
      <c r="AD463" s="35" t="str">
        <f>IF(AND(tblPointScore[[#This Row],[Now Div 1 A]]&gt;0,tblPointScore[[#This Row],[Now Div 1 B]]&gt;0),"Y","N")</f>
        <v>N</v>
      </c>
      <c r="AE463" s="35" t="str">
        <f>IF(AND(tblPointScore[[#This Row],[Now Div 2 A]]&gt;0,tblPointScore[[#This Row],[Now Div 2 B]]&gt;0),"Y","N")</f>
        <v>N</v>
      </c>
      <c r="AF46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64" spans="1:32" hidden="1">
      <c r="A464" s="1">
        <f ca="1">CELL("row", A463)-1</f>
        <v>462</v>
      </c>
      <c r="B464" s="7" t="s">
        <v>500</v>
      </c>
      <c r="C464" s="7" t="s">
        <v>682</v>
      </c>
      <c r="D464" s="4" t="str">
        <f>CONCATENATE(tblPointScore[[#This Row],[Name]]," - ",tblPointScore[[#This Row],[Club]])</f>
        <v>McNamara Patrick - CCC</v>
      </c>
      <c r="E464" s="1">
        <f>IF(ISNA(VLOOKUP(tblPointScore[[#This Row],[Name / Club]],tblGlbn_Div1[[Name / Club]:[Points]],5,FALSE)),0,VLOOKUP(tblPointScore[[#This Row],[Name / Club]],tblGlbn_Div1[[Name / Club]:[Points]],5,FALSE))</f>
        <v>0</v>
      </c>
      <c r="F464" s="9">
        <f>IF(ISNA(VLOOKUP(tblPointScore[[#This Row],[Name / Club]],tblGlbn_Div2[[Name / Club]:[Points]],5,FALSE)),0,VLOOKUP(tblPointScore[[#This Row],[Name / Club]],tblGlbn_Div2[[Name / Club]:[Points]],5,FALSE))</f>
        <v>0</v>
      </c>
      <c r="G464" s="9">
        <f>IF(ISNA(VLOOKUP(tblPointScore[[#This Row],[Name / Club]],tblGlbn_Div1[Name / Club],1,FALSE)),IF(ISNA(VLOOKUP(tblPointScore[[#This Row],[Name / Club]],tblGlbn_Div2[Name / Club],1,FALSE)),0,3),3)</f>
        <v>0</v>
      </c>
      <c r="H464" s="1">
        <f>IF(ISNA(VLOOKUP(tblPointScore[[#This Row],[Name / Club]],tblIll_Div1[[Name / Club]:[Points]],5,FALSE)),0,VLOOKUP(tblPointScore[[#This Row],[Name / Club]],tblIll_Div1[[Name / Club]:[Points]],5,FALSE))</f>
        <v>0</v>
      </c>
      <c r="I464" s="1">
        <f>IF(ISNA(VLOOKUP(tblPointScore[[#This Row],[Name / Club]],tblIll_Div2[[Name / Club]:[Points]],5,FALSE)),0,VLOOKUP(tblPointScore[[#This Row],[Name / Club]],tblIll_Div2[[Name / Club]:[Points]],5,FALSE))</f>
        <v>0</v>
      </c>
      <c r="J464" s="1">
        <f>IF(ISNA(VLOOKUP(tblPointScore[[#This Row],[Name / Club]],tblIll_Div1[Name / Club],1,FALSE)),IF(ISNA(VLOOKUP(tblPointScore[[#This Row],[Name / Club]],tblIll_Div2[Name / Club],1,FALSE)),0,3),3)</f>
        <v>0</v>
      </c>
      <c r="K464" s="1">
        <f>IF(ISNA(VLOOKUP(tblPointScore[[#This Row],[Name / Club]],tblMac_Div1A[[Name / Club]:[Points]],5,FALSE)),0,VLOOKUP(tblPointScore[[#This Row],[Name / Club]],tblMac_Div1A[[Name / Club]:[Points]],5,FALSE))</f>
        <v>0</v>
      </c>
      <c r="L464" s="1">
        <f>IF(ISNA(VLOOKUP(tblPointScore[[#This Row],[Name / Club]],tblMac_Div1B[[Name / Club]:[Points]],5,FALSE)),0,VLOOKUP(tblPointScore[[#This Row],[Name / Club]],tblMac_Div1B[[Name / Club]:[Points]],5,FALSE))</f>
        <v>0</v>
      </c>
      <c r="M464" s="1">
        <f>IF(ISNA(VLOOKUP(tblPointScore[[#This Row],[Name / Club]],tblMac_Div2A[[Name / Club]:[Points]],5,FALSE)),0,VLOOKUP(tblPointScore[[#This Row],[Name / Club]],tblMac_Div2A[[Name / Club]:[Points]],5,FALSE))</f>
        <v>0</v>
      </c>
      <c r="N464" s="1">
        <f>IF(ISNA(VLOOKUP(tblPointScore[[#This Row],[Name / Club]],tblMac_Div2B[[Name / Club]:[Points]],5,FALSE)),0,VLOOKUP(tblPointScore[[#This Row],[Name / Club]],tblMac_Div2B[[Name / Club]:[Points]],5,FALSE))</f>
        <v>0</v>
      </c>
      <c r="O46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64" s="1">
        <f>IF(ISNA(VLOOKUP(tblPointScore[[#This Row],[Name / Club]],tblNow_Div1A[[Name / Club]:[Points]],5,FALSE)),0,VLOOKUP(tblPointScore[[#This Row],[Name / Club]],tblNow_Div1A[[Name / Club]:[Points]],5,FALSE))</f>
        <v>0</v>
      </c>
      <c r="Q464" s="1">
        <f>IF(ISNA(VLOOKUP(tblPointScore[[#This Row],[Name / Club]],tblNow_Div1B[[Name / Club]:[Points]],5,FALSE)),0,VLOOKUP(tblPointScore[[#This Row],[Name / Club]],tblNow_Div1B[[Name / Club]:[Points]],5,FALSE))</f>
        <v>0</v>
      </c>
      <c r="R464" s="1">
        <f>IF(ISNA(VLOOKUP(tblPointScore[[#This Row],[Name / Club]],tblNow_Div2A[[Name / Club]:[Points]],5,FALSE)),0,VLOOKUP(tblPointScore[[#This Row],[Name / Club]],tblNow_Div2A[[Name / Club]:[Points]],5,FALSE))</f>
        <v>0</v>
      </c>
      <c r="S464" s="1">
        <f>IF(ISNA(VLOOKUP(tblPointScore[[#This Row],[Name / Club]],tblNow_Div2B[[Name / Club]:[Points]],5,FALSE)),0,VLOOKUP(tblPointScore[[#This Row],[Name / Club]],tblNow_Div2B[[Name / Club]:[Points]],5,FALSE))</f>
        <v>0</v>
      </c>
      <c r="T46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64" s="1">
        <f>IF(ISNA(VLOOKUP(tblPointScore[[#This Row],[Name / Club]],tblSthn_Div1[[Name / Club]:[Points]],5,FALSE)),0,VLOOKUP(tblPointScore[[#This Row],[Name / Club]],tblSthn_Div1[[Name / Club]:[Points]],5,FALSE))</f>
        <v>0</v>
      </c>
      <c r="V464" s="1">
        <f>IF(ISNA(VLOOKUP(tblPointScore[[#This Row],[Name / Club]],tblSthn_Div2[[Name / Club]:[Points]],5,FALSE)),0,VLOOKUP(tblPointScore[[#This Row],[Name / Club]],tblSthn_Div2[[Name / Club]:[Points]],5,FALSE))</f>
        <v>0</v>
      </c>
      <c r="W464" s="1">
        <f>IF(ISNA(VLOOKUP(tblPointScore[[#This Row],[Name / Club]],tblSthn_Div1[Name / Club],1,FALSE)),IF(ISNA(VLOOKUP(tblPointScore[[#This Row],[Name / Club]],tblSthn_Div2[Name / Club],1,FALSE)),0,3),3)</f>
        <v>0</v>
      </c>
      <c r="X464" s="9">
        <f>SUM(tblPointScore[[#This Row],[Glbn Div 1]:[Sth H Pts]])</f>
        <v>0</v>
      </c>
      <c r="Y46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6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64" s="38" t="str">
        <f>IF(AND(tblPointScore[[#This Row],[Div 1 Pts]]&gt;0,tblPointScore[[#This Row],[Div 2 Pts]]&gt;0),"Y","N")</f>
        <v>N</v>
      </c>
      <c r="AB464" s="35" t="str">
        <f>IF(AND(tblPointScore[[#This Row],[Mac Div 1 A]]&gt;0,tblPointScore[[#This Row],[Mac Div 1 B]]&gt;0),"Y","N")</f>
        <v>N</v>
      </c>
      <c r="AC464" s="35" t="str">
        <f>IF(AND(tblPointScore[[#This Row],[Mac Div 2 A]]&gt;0,tblPointScore[[#This Row],[Mac Div 2 B]]&gt;0),"Y","N")</f>
        <v>N</v>
      </c>
      <c r="AD464" s="35" t="str">
        <f>IF(AND(tblPointScore[[#This Row],[Now Div 1 A]]&gt;0,tblPointScore[[#This Row],[Now Div 1 B]]&gt;0),"Y","N")</f>
        <v>N</v>
      </c>
      <c r="AE464" s="35" t="str">
        <f>IF(AND(tblPointScore[[#This Row],[Now Div 2 A]]&gt;0,tblPointScore[[#This Row],[Now Div 2 B]]&gt;0),"Y","N")</f>
        <v>N</v>
      </c>
      <c r="AF46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65" spans="1:32" hidden="1">
      <c r="A465" s="1">
        <f ca="1">CELL("row", A464)-1</f>
        <v>463</v>
      </c>
      <c r="B465" s="7" t="s">
        <v>252</v>
      </c>
      <c r="C465" s="7" t="s">
        <v>684</v>
      </c>
      <c r="D465" s="4" t="str">
        <f>CONCATENATE(tblPointScore[[#This Row],[Name]]," - ",tblPointScore[[#This Row],[Club]])</f>
        <v>McSwiney Patrick - NVC</v>
      </c>
      <c r="E465" s="1">
        <f>IF(ISNA(VLOOKUP(tblPointScore[[#This Row],[Name / Club]],tblGlbn_Div1[[Name / Club]:[Points]],5,FALSE)),0,VLOOKUP(tblPointScore[[#This Row],[Name / Club]],tblGlbn_Div1[[Name / Club]:[Points]],5,FALSE))</f>
        <v>0</v>
      </c>
      <c r="F465" s="1">
        <f>IF(ISNA(VLOOKUP(tblPointScore[[#This Row],[Name / Club]],tblGlbn_Div2[[Name / Club]:[Points]],5,FALSE)),0,VLOOKUP(tblPointScore[[#This Row],[Name / Club]],tblGlbn_Div2[[Name / Club]:[Points]],5,FALSE))</f>
        <v>0</v>
      </c>
      <c r="G465" s="1">
        <f>IF(ISNA(VLOOKUP(tblPointScore[[#This Row],[Name / Club]],tblGlbn_Div1[Name / Club],1,FALSE)),IF(ISNA(VLOOKUP(tblPointScore[[#This Row],[Name / Club]],tblGlbn_Div2[Name / Club],1,FALSE)),0,3),3)</f>
        <v>0</v>
      </c>
      <c r="H465" s="1">
        <f>IF(ISNA(VLOOKUP(tblPointScore[[#This Row],[Name / Club]],tblIll_Div1[[Name / Club]:[Points]],5,FALSE)),0,VLOOKUP(tblPointScore[[#This Row],[Name / Club]],tblIll_Div1[[Name / Club]:[Points]],5,FALSE))</f>
        <v>0</v>
      </c>
      <c r="I465" s="1">
        <f>IF(ISNA(VLOOKUP(tblPointScore[[#This Row],[Name / Club]],tblIll_Div2[[Name / Club]:[Points]],5,FALSE)),0,VLOOKUP(tblPointScore[[#This Row],[Name / Club]],tblIll_Div2[[Name / Club]:[Points]],5,FALSE))</f>
        <v>0</v>
      </c>
      <c r="J465" s="1">
        <f>IF(ISNA(VLOOKUP(tblPointScore[[#This Row],[Name / Club]],tblIll_Div1[Name / Club],1,FALSE)),IF(ISNA(VLOOKUP(tblPointScore[[#This Row],[Name / Club]],tblIll_Div2[Name / Club],1,FALSE)),0,3),3)</f>
        <v>0</v>
      </c>
      <c r="K465" s="1">
        <f>IF(ISNA(VLOOKUP(tblPointScore[[#This Row],[Name / Club]],tblMac_Div1A[[Name / Club]:[Points]],5,FALSE)),0,VLOOKUP(tblPointScore[[#This Row],[Name / Club]],tblMac_Div1A[[Name / Club]:[Points]],5,FALSE))</f>
        <v>0</v>
      </c>
      <c r="L465" s="1">
        <f>IF(ISNA(VLOOKUP(tblPointScore[[#This Row],[Name / Club]],tblMac_Div1B[[Name / Club]:[Points]],5,FALSE)),0,VLOOKUP(tblPointScore[[#This Row],[Name / Club]],tblMac_Div1B[[Name / Club]:[Points]],5,FALSE))</f>
        <v>0</v>
      </c>
      <c r="M465" s="1">
        <f>IF(ISNA(VLOOKUP(tblPointScore[[#This Row],[Name / Club]],tblMac_Div2A[[Name / Club]:[Points]],5,FALSE)),0,VLOOKUP(tblPointScore[[#This Row],[Name / Club]],tblMac_Div2A[[Name / Club]:[Points]],5,FALSE))</f>
        <v>0</v>
      </c>
      <c r="N465" s="1">
        <f>IF(ISNA(VLOOKUP(tblPointScore[[#This Row],[Name / Club]],tblMac_Div2B[[Name / Club]:[Points]],5,FALSE)),0,VLOOKUP(tblPointScore[[#This Row],[Name / Club]],tblMac_Div2B[[Name / Club]:[Points]],5,FALSE))</f>
        <v>0</v>
      </c>
      <c r="O46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65" s="1">
        <f>IF(ISNA(VLOOKUP(tblPointScore[[#This Row],[Name / Club]],tblNow_Div1A[[Name / Club]:[Points]],5,FALSE)),0,VLOOKUP(tblPointScore[[#This Row],[Name / Club]],tblNow_Div1A[[Name / Club]:[Points]],5,FALSE))</f>
        <v>0</v>
      </c>
      <c r="Q465" s="1">
        <f>IF(ISNA(VLOOKUP(tblPointScore[[#This Row],[Name / Club]],tblNow_Div1B[[Name / Club]:[Points]],5,FALSE)),0,VLOOKUP(tblPointScore[[#This Row],[Name / Club]],tblNow_Div1B[[Name / Club]:[Points]],5,FALSE))</f>
        <v>0</v>
      </c>
      <c r="R465" s="1">
        <f>IF(ISNA(VLOOKUP(tblPointScore[[#This Row],[Name / Club]],tblNow_Div2A[[Name / Club]:[Points]],5,FALSE)),0,VLOOKUP(tblPointScore[[#This Row],[Name / Club]],tblNow_Div2A[[Name / Club]:[Points]],5,FALSE))</f>
        <v>0</v>
      </c>
      <c r="S465" s="1">
        <f>IF(ISNA(VLOOKUP(tblPointScore[[#This Row],[Name / Club]],tblNow_Div2B[[Name / Club]:[Points]],5,FALSE)),0,VLOOKUP(tblPointScore[[#This Row],[Name / Club]],tblNow_Div2B[[Name / Club]:[Points]],5,FALSE))</f>
        <v>0</v>
      </c>
      <c r="T46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65" s="1">
        <f>IF(ISNA(VLOOKUP(tblPointScore[[#This Row],[Name / Club]],tblSthn_Div1[[Name / Club]:[Points]],5,FALSE)),0,VLOOKUP(tblPointScore[[#This Row],[Name / Club]],tblSthn_Div1[[Name / Club]:[Points]],5,FALSE))</f>
        <v>0</v>
      </c>
      <c r="V465" s="1">
        <f>IF(ISNA(VLOOKUP(tblPointScore[[#This Row],[Name / Club]],tblSthn_Div2[[Name / Club]:[Points]],5,FALSE)),0,VLOOKUP(tblPointScore[[#This Row],[Name / Club]],tblSthn_Div2[[Name / Club]:[Points]],5,FALSE))</f>
        <v>0</v>
      </c>
      <c r="W465" s="1">
        <f>IF(ISNA(VLOOKUP(tblPointScore[[#This Row],[Name / Club]],tblSthn_Div1[Name / Club],1,FALSE)),IF(ISNA(VLOOKUP(tblPointScore[[#This Row],[Name / Club]],tblSthn_Div2[Name / Club],1,FALSE)),0,3),3)</f>
        <v>0</v>
      </c>
      <c r="X465" s="1">
        <f>SUM(tblPointScore[[#This Row],[Glbn Div 1]:[Sth H Pts]])</f>
        <v>0</v>
      </c>
      <c r="Y46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6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65" s="38" t="str">
        <f>IF(AND(tblPointScore[[#This Row],[Div 1 Pts]]&gt;0,tblPointScore[[#This Row],[Div 2 Pts]]&gt;0),"Y","N")</f>
        <v>N</v>
      </c>
      <c r="AB465" s="35" t="str">
        <f>IF(AND(tblPointScore[[#This Row],[Mac Div 1 A]]&gt;0,tblPointScore[[#This Row],[Mac Div 1 B]]&gt;0),"Y","N")</f>
        <v>N</v>
      </c>
      <c r="AC465" s="35" t="str">
        <f>IF(AND(tblPointScore[[#This Row],[Mac Div 2 A]]&gt;0,tblPointScore[[#This Row],[Mac Div 2 B]]&gt;0),"Y","N")</f>
        <v>N</v>
      </c>
      <c r="AD465" s="35" t="str">
        <f>IF(AND(tblPointScore[[#This Row],[Now Div 1 A]]&gt;0,tblPointScore[[#This Row],[Now Div 1 B]]&gt;0),"Y","N")</f>
        <v>N</v>
      </c>
      <c r="AE465" s="35" t="str">
        <f>IF(AND(tblPointScore[[#This Row],[Now Div 2 A]]&gt;0,tblPointScore[[#This Row],[Now Div 2 B]]&gt;0),"Y","N")</f>
        <v>N</v>
      </c>
      <c r="AF46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66" spans="1:32" hidden="1">
      <c r="A466" s="1">
        <f ca="1">CELL("row", A465)-1</f>
        <v>464</v>
      </c>
      <c r="B466" s="7" t="s">
        <v>501</v>
      </c>
      <c r="C466" s="7" t="s">
        <v>688</v>
      </c>
      <c r="D466" s="4" t="str">
        <f>CONCATENATE(tblPointScore[[#This Row],[Name]]," - ",tblPointScore[[#This Row],[Club]])</f>
        <v>McVay Ian - ECC</v>
      </c>
      <c r="E466" s="1">
        <f>IF(ISNA(VLOOKUP(tblPointScore[[#This Row],[Name / Club]],tblGlbn_Div1[[Name / Club]:[Points]],5,FALSE)),0,VLOOKUP(tblPointScore[[#This Row],[Name / Club]],tblGlbn_Div1[[Name / Club]:[Points]],5,FALSE))</f>
        <v>0</v>
      </c>
      <c r="F466" s="9">
        <f>IF(ISNA(VLOOKUP(tblPointScore[[#This Row],[Name / Club]],tblGlbn_Div2[[Name / Club]:[Points]],5,FALSE)),0,VLOOKUP(tblPointScore[[#This Row],[Name / Club]],tblGlbn_Div2[[Name / Club]:[Points]],5,FALSE))</f>
        <v>0</v>
      </c>
      <c r="G466" s="9">
        <f>IF(ISNA(VLOOKUP(tblPointScore[[#This Row],[Name / Club]],tblGlbn_Div1[Name / Club],1,FALSE)),IF(ISNA(VLOOKUP(tblPointScore[[#This Row],[Name / Club]],tblGlbn_Div2[Name / Club],1,FALSE)),0,3),3)</f>
        <v>0</v>
      </c>
      <c r="H466" s="1">
        <f>IF(ISNA(VLOOKUP(tblPointScore[[#This Row],[Name / Club]],tblIll_Div1[[Name / Club]:[Points]],5,FALSE)),0,VLOOKUP(tblPointScore[[#This Row],[Name / Club]],tblIll_Div1[[Name / Club]:[Points]],5,FALSE))</f>
        <v>0</v>
      </c>
      <c r="I466" s="1">
        <f>IF(ISNA(VLOOKUP(tblPointScore[[#This Row],[Name / Club]],tblIll_Div2[[Name / Club]:[Points]],5,FALSE)),0,VLOOKUP(tblPointScore[[#This Row],[Name / Club]],tblIll_Div2[[Name / Club]:[Points]],5,FALSE))</f>
        <v>0</v>
      </c>
      <c r="J466" s="1">
        <f>IF(ISNA(VLOOKUP(tblPointScore[[#This Row],[Name / Club]],tblIll_Div1[Name / Club],1,FALSE)),IF(ISNA(VLOOKUP(tblPointScore[[#This Row],[Name / Club]],tblIll_Div2[Name / Club],1,FALSE)),0,3),3)</f>
        <v>0</v>
      </c>
      <c r="K466" s="1">
        <f>IF(ISNA(VLOOKUP(tblPointScore[[#This Row],[Name / Club]],tblMac_Div1A[[Name / Club]:[Points]],5,FALSE)),0,VLOOKUP(tblPointScore[[#This Row],[Name / Club]],tblMac_Div1A[[Name / Club]:[Points]],5,FALSE))</f>
        <v>0</v>
      </c>
      <c r="L466" s="1">
        <f>IF(ISNA(VLOOKUP(tblPointScore[[#This Row],[Name / Club]],tblMac_Div1B[[Name / Club]:[Points]],5,FALSE)),0,VLOOKUP(tblPointScore[[#This Row],[Name / Club]],tblMac_Div1B[[Name / Club]:[Points]],5,FALSE))</f>
        <v>0</v>
      </c>
      <c r="M466" s="1">
        <f>IF(ISNA(VLOOKUP(tblPointScore[[#This Row],[Name / Club]],tblMac_Div2A[[Name / Club]:[Points]],5,FALSE)),0,VLOOKUP(tblPointScore[[#This Row],[Name / Club]],tblMac_Div2A[[Name / Club]:[Points]],5,FALSE))</f>
        <v>0</v>
      </c>
      <c r="N466" s="1">
        <f>IF(ISNA(VLOOKUP(tblPointScore[[#This Row],[Name / Club]],tblMac_Div2B[[Name / Club]:[Points]],5,FALSE)),0,VLOOKUP(tblPointScore[[#This Row],[Name / Club]],tblMac_Div2B[[Name / Club]:[Points]],5,FALSE))</f>
        <v>0</v>
      </c>
      <c r="O46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66" s="1">
        <f>IF(ISNA(VLOOKUP(tblPointScore[[#This Row],[Name / Club]],tblNow_Div1A[[Name / Club]:[Points]],5,FALSE)),0,VLOOKUP(tblPointScore[[#This Row],[Name / Club]],tblNow_Div1A[[Name / Club]:[Points]],5,FALSE))</f>
        <v>0</v>
      </c>
      <c r="Q466" s="1">
        <f>IF(ISNA(VLOOKUP(tblPointScore[[#This Row],[Name / Club]],tblNow_Div1B[[Name / Club]:[Points]],5,FALSE)),0,VLOOKUP(tblPointScore[[#This Row],[Name / Club]],tblNow_Div1B[[Name / Club]:[Points]],5,FALSE))</f>
        <v>0</v>
      </c>
      <c r="R466" s="1">
        <f>IF(ISNA(VLOOKUP(tblPointScore[[#This Row],[Name / Club]],tblNow_Div2A[[Name / Club]:[Points]],5,FALSE)),0,VLOOKUP(tblPointScore[[#This Row],[Name / Club]],tblNow_Div2A[[Name / Club]:[Points]],5,FALSE))</f>
        <v>0</v>
      </c>
      <c r="S466" s="1">
        <f>IF(ISNA(VLOOKUP(tblPointScore[[#This Row],[Name / Club]],tblNow_Div2B[[Name / Club]:[Points]],5,FALSE)),0,VLOOKUP(tblPointScore[[#This Row],[Name / Club]],tblNow_Div2B[[Name / Club]:[Points]],5,FALSE))</f>
        <v>0</v>
      </c>
      <c r="T46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66" s="1">
        <f>IF(ISNA(VLOOKUP(tblPointScore[[#This Row],[Name / Club]],tblSthn_Div1[[Name / Club]:[Points]],5,FALSE)),0,VLOOKUP(tblPointScore[[#This Row],[Name / Club]],tblSthn_Div1[[Name / Club]:[Points]],5,FALSE))</f>
        <v>0</v>
      </c>
      <c r="V466" s="1">
        <f>IF(ISNA(VLOOKUP(tblPointScore[[#This Row],[Name / Club]],tblSthn_Div2[[Name / Club]:[Points]],5,FALSE)),0,VLOOKUP(tblPointScore[[#This Row],[Name / Club]],tblSthn_Div2[[Name / Club]:[Points]],5,FALSE))</f>
        <v>0</v>
      </c>
      <c r="W466" s="1">
        <f>IF(ISNA(VLOOKUP(tblPointScore[[#This Row],[Name / Club]],tblSthn_Div1[Name / Club],1,FALSE)),IF(ISNA(VLOOKUP(tblPointScore[[#This Row],[Name / Club]],tblSthn_Div2[Name / Club],1,FALSE)),0,3),3)</f>
        <v>0</v>
      </c>
      <c r="X466" s="9">
        <f>SUM(tblPointScore[[#This Row],[Glbn Div 1]:[Sth H Pts]])</f>
        <v>0</v>
      </c>
      <c r="Y46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6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66" s="38" t="str">
        <f>IF(AND(tblPointScore[[#This Row],[Div 1 Pts]]&gt;0,tblPointScore[[#This Row],[Div 2 Pts]]&gt;0),"Y","N")</f>
        <v>N</v>
      </c>
      <c r="AB466" s="35" t="str">
        <f>IF(AND(tblPointScore[[#This Row],[Mac Div 1 A]]&gt;0,tblPointScore[[#This Row],[Mac Div 1 B]]&gt;0),"Y","N")</f>
        <v>N</v>
      </c>
      <c r="AC466" s="35" t="str">
        <f>IF(AND(tblPointScore[[#This Row],[Mac Div 2 A]]&gt;0,tblPointScore[[#This Row],[Mac Div 2 B]]&gt;0),"Y","N")</f>
        <v>N</v>
      </c>
      <c r="AD466" s="35" t="str">
        <f>IF(AND(tblPointScore[[#This Row],[Now Div 1 A]]&gt;0,tblPointScore[[#This Row],[Now Div 1 B]]&gt;0),"Y","N")</f>
        <v>N</v>
      </c>
      <c r="AE466" s="35" t="str">
        <f>IF(AND(tblPointScore[[#This Row],[Now Div 2 A]]&gt;0,tblPointScore[[#This Row],[Now Div 2 B]]&gt;0),"Y","N")</f>
        <v>N</v>
      </c>
      <c r="AF46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67" spans="1:32" hidden="1">
      <c r="A467" s="1">
        <f ca="1">CELL("row", A466)-1</f>
        <v>465</v>
      </c>
      <c r="B467" s="7" t="s">
        <v>253</v>
      </c>
      <c r="C467" s="7" t="s">
        <v>688</v>
      </c>
      <c r="D467" s="4" t="str">
        <f>CONCATENATE(tblPointScore[[#This Row],[Name]]," - ",tblPointScore[[#This Row],[Club]])</f>
        <v>McVay Kirsti  - ECC</v>
      </c>
      <c r="E467" s="1">
        <f>IF(ISNA(VLOOKUP(tblPointScore[[#This Row],[Name / Club]],tblGlbn_Div1[[Name / Club]:[Points]],5,FALSE)),0,VLOOKUP(tblPointScore[[#This Row],[Name / Club]],tblGlbn_Div1[[Name / Club]:[Points]],5,FALSE))</f>
        <v>0</v>
      </c>
      <c r="F467" s="1">
        <f>IF(ISNA(VLOOKUP(tblPointScore[[#This Row],[Name / Club]],tblGlbn_Div2[[Name / Club]:[Points]],5,FALSE)),0,VLOOKUP(tblPointScore[[#This Row],[Name / Club]],tblGlbn_Div2[[Name / Club]:[Points]],5,FALSE))</f>
        <v>0</v>
      </c>
      <c r="G467" s="1">
        <f>IF(ISNA(VLOOKUP(tblPointScore[[#This Row],[Name / Club]],tblGlbn_Div1[Name / Club],1,FALSE)),IF(ISNA(VLOOKUP(tblPointScore[[#This Row],[Name / Club]],tblGlbn_Div2[Name / Club],1,FALSE)),0,3),3)</f>
        <v>0</v>
      </c>
      <c r="H467" s="1">
        <f>IF(ISNA(VLOOKUP(tblPointScore[[#This Row],[Name / Club]],tblIll_Div1[[Name / Club]:[Points]],5,FALSE)),0,VLOOKUP(tblPointScore[[#This Row],[Name / Club]],tblIll_Div1[[Name / Club]:[Points]],5,FALSE))</f>
        <v>0</v>
      </c>
      <c r="I467" s="1">
        <f>IF(ISNA(VLOOKUP(tblPointScore[[#This Row],[Name / Club]],tblIll_Div2[[Name / Club]:[Points]],5,FALSE)),0,VLOOKUP(tblPointScore[[#This Row],[Name / Club]],tblIll_Div2[[Name / Club]:[Points]],5,FALSE))</f>
        <v>0</v>
      </c>
      <c r="J467" s="1">
        <f>IF(ISNA(VLOOKUP(tblPointScore[[#This Row],[Name / Club]],tblIll_Div1[Name / Club],1,FALSE)),IF(ISNA(VLOOKUP(tblPointScore[[#This Row],[Name / Club]],tblIll_Div2[Name / Club],1,FALSE)),0,3),3)</f>
        <v>0</v>
      </c>
      <c r="K467" s="1">
        <f>IF(ISNA(VLOOKUP(tblPointScore[[#This Row],[Name / Club]],tblMac_Div1A[[Name / Club]:[Points]],5,FALSE)),0,VLOOKUP(tblPointScore[[#This Row],[Name / Club]],tblMac_Div1A[[Name / Club]:[Points]],5,FALSE))</f>
        <v>0</v>
      </c>
      <c r="L467" s="1">
        <f>IF(ISNA(VLOOKUP(tblPointScore[[#This Row],[Name / Club]],tblMac_Div1B[[Name / Club]:[Points]],5,FALSE)),0,VLOOKUP(tblPointScore[[#This Row],[Name / Club]],tblMac_Div1B[[Name / Club]:[Points]],5,FALSE))</f>
        <v>0</v>
      </c>
      <c r="M467" s="1">
        <f>IF(ISNA(VLOOKUP(tblPointScore[[#This Row],[Name / Club]],tblMac_Div2A[[Name / Club]:[Points]],5,FALSE)),0,VLOOKUP(tblPointScore[[#This Row],[Name / Club]],tblMac_Div2A[[Name / Club]:[Points]],5,FALSE))</f>
        <v>0</v>
      </c>
      <c r="N467" s="1">
        <f>IF(ISNA(VLOOKUP(tblPointScore[[#This Row],[Name / Club]],tblMac_Div2B[[Name / Club]:[Points]],5,FALSE)),0,VLOOKUP(tblPointScore[[#This Row],[Name / Club]],tblMac_Div2B[[Name / Club]:[Points]],5,FALSE))</f>
        <v>0</v>
      </c>
      <c r="O46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67" s="1">
        <f>IF(ISNA(VLOOKUP(tblPointScore[[#This Row],[Name / Club]],tblNow_Div1A[[Name / Club]:[Points]],5,FALSE)),0,VLOOKUP(tblPointScore[[#This Row],[Name / Club]],tblNow_Div1A[[Name / Club]:[Points]],5,FALSE))</f>
        <v>0</v>
      </c>
      <c r="Q467" s="1">
        <f>IF(ISNA(VLOOKUP(tblPointScore[[#This Row],[Name / Club]],tblNow_Div1B[[Name / Club]:[Points]],5,FALSE)),0,VLOOKUP(tblPointScore[[#This Row],[Name / Club]],tblNow_Div1B[[Name / Club]:[Points]],5,FALSE))</f>
        <v>0</v>
      </c>
      <c r="R467" s="1">
        <f>IF(ISNA(VLOOKUP(tblPointScore[[#This Row],[Name / Club]],tblNow_Div2A[[Name / Club]:[Points]],5,FALSE)),0,VLOOKUP(tblPointScore[[#This Row],[Name / Club]],tblNow_Div2A[[Name / Club]:[Points]],5,FALSE))</f>
        <v>0</v>
      </c>
      <c r="S467" s="1">
        <f>IF(ISNA(VLOOKUP(tblPointScore[[#This Row],[Name / Club]],tblNow_Div2B[[Name / Club]:[Points]],5,FALSE)),0,VLOOKUP(tblPointScore[[#This Row],[Name / Club]],tblNow_Div2B[[Name / Club]:[Points]],5,FALSE))</f>
        <v>0</v>
      </c>
      <c r="T46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67" s="1">
        <f>IF(ISNA(VLOOKUP(tblPointScore[[#This Row],[Name / Club]],tblSthn_Div1[[Name / Club]:[Points]],5,FALSE)),0,VLOOKUP(tblPointScore[[#This Row],[Name / Club]],tblSthn_Div1[[Name / Club]:[Points]],5,FALSE))</f>
        <v>0</v>
      </c>
      <c r="V467" s="1">
        <f>IF(ISNA(VLOOKUP(tblPointScore[[#This Row],[Name / Club]],tblSthn_Div2[[Name / Club]:[Points]],5,FALSE)),0,VLOOKUP(tblPointScore[[#This Row],[Name / Club]],tblSthn_Div2[[Name / Club]:[Points]],5,FALSE))</f>
        <v>0</v>
      </c>
      <c r="W467" s="1">
        <f>IF(ISNA(VLOOKUP(tblPointScore[[#This Row],[Name / Club]],tblSthn_Div1[Name / Club],1,FALSE)),IF(ISNA(VLOOKUP(tblPointScore[[#This Row],[Name / Club]],tblSthn_Div2[Name / Club],1,FALSE)),0,3),3)</f>
        <v>0</v>
      </c>
      <c r="X467" s="1">
        <f>SUM(tblPointScore[[#This Row],[Glbn Div 1]:[Sth H Pts]])</f>
        <v>0</v>
      </c>
      <c r="Y46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6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67" s="38" t="str">
        <f>IF(AND(tblPointScore[[#This Row],[Div 1 Pts]]&gt;0,tblPointScore[[#This Row],[Div 2 Pts]]&gt;0),"Y","N")</f>
        <v>N</v>
      </c>
      <c r="AB467" s="35" t="str">
        <f>IF(AND(tblPointScore[[#This Row],[Mac Div 1 A]]&gt;0,tblPointScore[[#This Row],[Mac Div 1 B]]&gt;0),"Y","N")</f>
        <v>N</v>
      </c>
      <c r="AC467" s="35" t="str">
        <f>IF(AND(tblPointScore[[#This Row],[Mac Div 2 A]]&gt;0,tblPointScore[[#This Row],[Mac Div 2 B]]&gt;0),"Y","N")</f>
        <v>N</v>
      </c>
      <c r="AD467" s="35" t="str">
        <f>IF(AND(tblPointScore[[#This Row],[Now Div 1 A]]&gt;0,tblPointScore[[#This Row],[Now Div 1 B]]&gt;0),"Y","N")</f>
        <v>N</v>
      </c>
      <c r="AE467" s="35" t="str">
        <f>IF(AND(tblPointScore[[#This Row],[Now Div 2 A]]&gt;0,tblPointScore[[#This Row],[Now Div 2 B]]&gt;0),"Y","N")</f>
        <v>N</v>
      </c>
      <c r="AF46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68" spans="1:32" hidden="1">
      <c r="A468" s="1">
        <f ca="1">CELL("row", A467)-1</f>
        <v>466</v>
      </c>
      <c r="B468" s="7" t="s">
        <v>254</v>
      </c>
      <c r="C468" s="7" t="s">
        <v>681</v>
      </c>
      <c r="D468" s="4" t="str">
        <f>CONCATENATE(tblPointScore[[#This Row],[Name]]," - ",tblPointScore[[#This Row],[Club]])</f>
        <v>McWhirter Lori - GCC</v>
      </c>
      <c r="E468" s="1">
        <f>IF(ISNA(VLOOKUP(tblPointScore[[#This Row],[Name / Club]],tblGlbn_Div1[[Name / Club]:[Points]],5,FALSE)),0,VLOOKUP(tblPointScore[[#This Row],[Name / Club]],tblGlbn_Div1[[Name / Club]:[Points]],5,FALSE))</f>
        <v>0</v>
      </c>
      <c r="F468" s="1">
        <f>IF(ISNA(VLOOKUP(tblPointScore[[#This Row],[Name / Club]],tblGlbn_Div2[[Name / Club]:[Points]],5,FALSE)),0,VLOOKUP(tblPointScore[[#This Row],[Name / Club]],tblGlbn_Div2[[Name / Club]:[Points]],5,FALSE))</f>
        <v>0</v>
      </c>
      <c r="G468" s="1">
        <f>IF(ISNA(VLOOKUP(tblPointScore[[#This Row],[Name / Club]],tblGlbn_Div1[Name / Club],1,FALSE)),IF(ISNA(VLOOKUP(tblPointScore[[#This Row],[Name / Club]],tblGlbn_Div2[Name / Club],1,FALSE)),0,3),3)</f>
        <v>0</v>
      </c>
      <c r="H468" s="1">
        <f>IF(ISNA(VLOOKUP(tblPointScore[[#This Row],[Name / Club]],tblIll_Div1[[Name / Club]:[Points]],5,FALSE)),0,VLOOKUP(tblPointScore[[#This Row],[Name / Club]],tblIll_Div1[[Name / Club]:[Points]],5,FALSE))</f>
        <v>0</v>
      </c>
      <c r="I468" s="1">
        <f>IF(ISNA(VLOOKUP(tblPointScore[[#This Row],[Name / Club]],tblIll_Div2[[Name / Club]:[Points]],5,FALSE)),0,VLOOKUP(tblPointScore[[#This Row],[Name / Club]],tblIll_Div2[[Name / Club]:[Points]],5,FALSE))</f>
        <v>0</v>
      </c>
      <c r="J468" s="1">
        <f>IF(ISNA(VLOOKUP(tblPointScore[[#This Row],[Name / Club]],tblIll_Div1[Name / Club],1,FALSE)),IF(ISNA(VLOOKUP(tblPointScore[[#This Row],[Name / Club]],tblIll_Div2[Name / Club],1,FALSE)),0,3),3)</f>
        <v>0</v>
      </c>
      <c r="K468" s="1">
        <f>IF(ISNA(VLOOKUP(tblPointScore[[#This Row],[Name / Club]],tblMac_Div1A[[Name / Club]:[Points]],5,FALSE)),0,VLOOKUP(tblPointScore[[#This Row],[Name / Club]],tblMac_Div1A[[Name / Club]:[Points]],5,FALSE))</f>
        <v>0</v>
      </c>
      <c r="L468" s="1">
        <f>IF(ISNA(VLOOKUP(tblPointScore[[#This Row],[Name / Club]],tblMac_Div1B[[Name / Club]:[Points]],5,FALSE)),0,VLOOKUP(tblPointScore[[#This Row],[Name / Club]],tblMac_Div1B[[Name / Club]:[Points]],5,FALSE))</f>
        <v>0</v>
      </c>
      <c r="M468" s="1">
        <f>IF(ISNA(VLOOKUP(tblPointScore[[#This Row],[Name / Club]],tblMac_Div2A[[Name / Club]:[Points]],5,FALSE)),0,VLOOKUP(tblPointScore[[#This Row],[Name / Club]],tblMac_Div2A[[Name / Club]:[Points]],5,FALSE))</f>
        <v>0</v>
      </c>
      <c r="N468" s="1">
        <f>IF(ISNA(VLOOKUP(tblPointScore[[#This Row],[Name / Club]],tblMac_Div2B[[Name / Club]:[Points]],5,FALSE)),0,VLOOKUP(tblPointScore[[#This Row],[Name / Club]],tblMac_Div2B[[Name / Club]:[Points]],5,FALSE))</f>
        <v>0</v>
      </c>
      <c r="O46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68" s="1">
        <f>IF(ISNA(VLOOKUP(tblPointScore[[#This Row],[Name / Club]],tblNow_Div1A[[Name / Club]:[Points]],5,FALSE)),0,VLOOKUP(tblPointScore[[#This Row],[Name / Club]],tblNow_Div1A[[Name / Club]:[Points]],5,FALSE))</f>
        <v>0</v>
      </c>
      <c r="Q468" s="1">
        <f>IF(ISNA(VLOOKUP(tblPointScore[[#This Row],[Name / Club]],tblNow_Div1B[[Name / Club]:[Points]],5,FALSE)),0,VLOOKUP(tblPointScore[[#This Row],[Name / Club]],tblNow_Div1B[[Name / Club]:[Points]],5,FALSE))</f>
        <v>0</v>
      </c>
      <c r="R468" s="1">
        <f>IF(ISNA(VLOOKUP(tblPointScore[[#This Row],[Name / Club]],tblNow_Div2A[[Name / Club]:[Points]],5,FALSE)),0,VLOOKUP(tblPointScore[[#This Row],[Name / Club]],tblNow_Div2A[[Name / Club]:[Points]],5,FALSE))</f>
        <v>0</v>
      </c>
      <c r="S468" s="1">
        <f>IF(ISNA(VLOOKUP(tblPointScore[[#This Row],[Name / Club]],tblNow_Div2B[[Name / Club]:[Points]],5,FALSE)),0,VLOOKUP(tblPointScore[[#This Row],[Name / Club]],tblNow_Div2B[[Name / Club]:[Points]],5,FALSE))</f>
        <v>0</v>
      </c>
      <c r="T46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68" s="1">
        <f>IF(ISNA(VLOOKUP(tblPointScore[[#This Row],[Name / Club]],tblSthn_Div1[[Name / Club]:[Points]],5,FALSE)),0,VLOOKUP(tblPointScore[[#This Row],[Name / Club]],tblSthn_Div1[[Name / Club]:[Points]],5,FALSE))</f>
        <v>0</v>
      </c>
      <c r="V468" s="1">
        <f>IF(ISNA(VLOOKUP(tblPointScore[[#This Row],[Name / Club]],tblSthn_Div2[[Name / Club]:[Points]],5,FALSE)),0,VLOOKUP(tblPointScore[[#This Row],[Name / Club]],tblSthn_Div2[[Name / Club]:[Points]],5,FALSE))</f>
        <v>0</v>
      </c>
      <c r="W468" s="1">
        <f>IF(ISNA(VLOOKUP(tblPointScore[[#This Row],[Name / Club]],tblSthn_Div1[Name / Club],1,FALSE)),IF(ISNA(VLOOKUP(tblPointScore[[#This Row],[Name / Club]],tblSthn_Div2[Name / Club],1,FALSE)),0,3),3)</f>
        <v>0</v>
      </c>
      <c r="X468" s="1">
        <f>SUM(tblPointScore[[#This Row],[Glbn Div 1]:[Sth H Pts]])</f>
        <v>0</v>
      </c>
      <c r="Y46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6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68" s="38" t="str">
        <f>IF(AND(tblPointScore[[#This Row],[Div 1 Pts]]&gt;0,tblPointScore[[#This Row],[Div 2 Pts]]&gt;0),"Y","N")</f>
        <v>N</v>
      </c>
      <c r="AB468" s="35" t="str">
        <f>IF(AND(tblPointScore[[#This Row],[Mac Div 1 A]]&gt;0,tblPointScore[[#This Row],[Mac Div 1 B]]&gt;0),"Y","N")</f>
        <v>N</v>
      </c>
      <c r="AC468" s="35" t="str">
        <f>IF(AND(tblPointScore[[#This Row],[Mac Div 2 A]]&gt;0,tblPointScore[[#This Row],[Mac Div 2 B]]&gt;0),"Y","N")</f>
        <v>N</v>
      </c>
      <c r="AD468" s="35" t="str">
        <f>IF(AND(tblPointScore[[#This Row],[Now Div 1 A]]&gt;0,tblPointScore[[#This Row],[Now Div 1 B]]&gt;0),"Y","N")</f>
        <v>N</v>
      </c>
      <c r="AE468" s="35" t="str">
        <f>IF(AND(tblPointScore[[#This Row],[Now Div 2 A]]&gt;0,tblPointScore[[#This Row],[Now Div 2 B]]&gt;0),"Y","N")</f>
        <v>N</v>
      </c>
      <c r="AF46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69" spans="1:32" hidden="1">
      <c r="A469" s="1">
        <f ca="1">CELL("row", A468)-1</f>
        <v>467</v>
      </c>
      <c r="B469" s="7" t="s">
        <v>255</v>
      </c>
      <c r="C469" s="7" t="s">
        <v>688</v>
      </c>
      <c r="D469" s="4" t="str">
        <f>CONCATENATE(tblPointScore[[#This Row],[Name]]," - ",tblPointScore[[#This Row],[Club]])</f>
        <v>Meek Graeme - ECC</v>
      </c>
      <c r="E469" s="1">
        <f>IF(ISNA(VLOOKUP(tblPointScore[[#This Row],[Name / Club]],tblGlbn_Div1[[Name / Club]:[Points]],5,FALSE)),0,VLOOKUP(tblPointScore[[#This Row],[Name / Club]],tblGlbn_Div1[[Name / Club]:[Points]],5,FALSE))</f>
        <v>0</v>
      </c>
      <c r="F469" s="1">
        <f>IF(ISNA(VLOOKUP(tblPointScore[[#This Row],[Name / Club]],tblGlbn_Div2[[Name / Club]:[Points]],5,FALSE)),0,VLOOKUP(tblPointScore[[#This Row],[Name / Club]],tblGlbn_Div2[[Name / Club]:[Points]],5,FALSE))</f>
        <v>0</v>
      </c>
      <c r="G469" s="1">
        <f>IF(ISNA(VLOOKUP(tblPointScore[[#This Row],[Name / Club]],tblGlbn_Div1[Name / Club],1,FALSE)),IF(ISNA(VLOOKUP(tblPointScore[[#This Row],[Name / Club]],tblGlbn_Div2[Name / Club],1,FALSE)),0,3),3)</f>
        <v>0</v>
      </c>
      <c r="H469" s="1">
        <f>IF(ISNA(VLOOKUP(tblPointScore[[#This Row],[Name / Club]],tblIll_Div1[[Name / Club]:[Points]],5,FALSE)),0,VLOOKUP(tblPointScore[[#This Row],[Name / Club]],tblIll_Div1[[Name / Club]:[Points]],5,FALSE))</f>
        <v>0</v>
      </c>
      <c r="I469" s="1">
        <f>IF(ISNA(VLOOKUP(tblPointScore[[#This Row],[Name / Club]],tblIll_Div2[[Name / Club]:[Points]],5,FALSE)),0,VLOOKUP(tblPointScore[[#This Row],[Name / Club]],tblIll_Div2[[Name / Club]:[Points]],5,FALSE))</f>
        <v>0</v>
      </c>
      <c r="J469" s="1">
        <f>IF(ISNA(VLOOKUP(tblPointScore[[#This Row],[Name / Club]],tblIll_Div1[Name / Club],1,FALSE)),IF(ISNA(VLOOKUP(tblPointScore[[#This Row],[Name / Club]],tblIll_Div2[Name / Club],1,FALSE)),0,3),3)</f>
        <v>0</v>
      </c>
      <c r="K469" s="1">
        <f>IF(ISNA(VLOOKUP(tblPointScore[[#This Row],[Name / Club]],tblMac_Div1A[[Name / Club]:[Points]],5,FALSE)),0,VLOOKUP(tblPointScore[[#This Row],[Name / Club]],tblMac_Div1A[[Name / Club]:[Points]],5,FALSE))</f>
        <v>0</v>
      </c>
      <c r="L469" s="1">
        <f>IF(ISNA(VLOOKUP(tblPointScore[[#This Row],[Name / Club]],tblMac_Div1B[[Name / Club]:[Points]],5,FALSE)),0,VLOOKUP(tblPointScore[[#This Row],[Name / Club]],tblMac_Div1B[[Name / Club]:[Points]],5,FALSE))</f>
        <v>0</v>
      </c>
      <c r="M469" s="1">
        <f>IF(ISNA(VLOOKUP(tblPointScore[[#This Row],[Name / Club]],tblMac_Div2A[[Name / Club]:[Points]],5,FALSE)),0,VLOOKUP(tblPointScore[[#This Row],[Name / Club]],tblMac_Div2A[[Name / Club]:[Points]],5,FALSE))</f>
        <v>0</v>
      </c>
      <c r="N469" s="1">
        <f>IF(ISNA(VLOOKUP(tblPointScore[[#This Row],[Name / Club]],tblMac_Div2B[[Name / Club]:[Points]],5,FALSE)),0,VLOOKUP(tblPointScore[[#This Row],[Name / Club]],tblMac_Div2B[[Name / Club]:[Points]],5,FALSE))</f>
        <v>0</v>
      </c>
      <c r="O46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69" s="1">
        <f>IF(ISNA(VLOOKUP(tblPointScore[[#This Row],[Name / Club]],tblNow_Div1A[[Name / Club]:[Points]],5,FALSE)),0,VLOOKUP(tblPointScore[[#This Row],[Name / Club]],tblNow_Div1A[[Name / Club]:[Points]],5,FALSE))</f>
        <v>0</v>
      </c>
      <c r="Q469" s="1">
        <f>IF(ISNA(VLOOKUP(tblPointScore[[#This Row],[Name / Club]],tblNow_Div1B[[Name / Club]:[Points]],5,FALSE)),0,VLOOKUP(tblPointScore[[#This Row],[Name / Club]],tblNow_Div1B[[Name / Club]:[Points]],5,FALSE))</f>
        <v>0</v>
      </c>
      <c r="R469" s="1">
        <f>IF(ISNA(VLOOKUP(tblPointScore[[#This Row],[Name / Club]],tblNow_Div2A[[Name / Club]:[Points]],5,FALSE)),0,VLOOKUP(tblPointScore[[#This Row],[Name / Club]],tblNow_Div2A[[Name / Club]:[Points]],5,FALSE))</f>
        <v>0</v>
      </c>
      <c r="S469" s="1">
        <f>IF(ISNA(VLOOKUP(tblPointScore[[#This Row],[Name / Club]],tblNow_Div2B[[Name / Club]:[Points]],5,FALSE)),0,VLOOKUP(tblPointScore[[#This Row],[Name / Club]],tblNow_Div2B[[Name / Club]:[Points]],5,FALSE))</f>
        <v>0</v>
      </c>
      <c r="T46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69" s="1">
        <f>IF(ISNA(VLOOKUP(tblPointScore[[#This Row],[Name / Club]],tblSthn_Div1[[Name / Club]:[Points]],5,FALSE)),0,VLOOKUP(tblPointScore[[#This Row],[Name / Club]],tblSthn_Div1[[Name / Club]:[Points]],5,FALSE))</f>
        <v>0</v>
      </c>
      <c r="V469" s="1">
        <f>IF(ISNA(VLOOKUP(tblPointScore[[#This Row],[Name / Club]],tblSthn_Div2[[Name / Club]:[Points]],5,FALSE)),0,VLOOKUP(tblPointScore[[#This Row],[Name / Club]],tblSthn_Div2[[Name / Club]:[Points]],5,FALSE))</f>
        <v>0</v>
      </c>
      <c r="W469" s="1">
        <f>IF(ISNA(VLOOKUP(tblPointScore[[#This Row],[Name / Club]],tblSthn_Div1[Name / Club],1,FALSE)),IF(ISNA(VLOOKUP(tblPointScore[[#This Row],[Name / Club]],tblSthn_Div2[Name / Club],1,FALSE)),0,3),3)</f>
        <v>0</v>
      </c>
      <c r="X469" s="1">
        <f>SUM(tblPointScore[[#This Row],[Glbn Div 1]:[Sth H Pts]])</f>
        <v>0</v>
      </c>
      <c r="Y46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6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69" s="38" t="str">
        <f>IF(AND(tblPointScore[[#This Row],[Div 1 Pts]]&gt;0,tblPointScore[[#This Row],[Div 2 Pts]]&gt;0),"Y","N")</f>
        <v>N</v>
      </c>
      <c r="AB469" s="35" t="str">
        <f>IF(AND(tblPointScore[[#This Row],[Mac Div 1 A]]&gt;0,tblPointScore[[#This Row],[Mac Div 1 B]]&gt;0),"Y","N")</f>
        <v>N</v>
      </c>
      <c r="AC469" s="35" t="str">
        <f>IF(AND(tblPointScore[[#This Row],[Mac Div 2 A]]&gt;0,tblPointScore[[#This Row],[Mac Div 2 B]]&gt;0),"Y","N")</f>
        <v>N</v>
      </c>
      <c r="AD469" s="35" t="str">
        <f>IF(AND(tblPointScore[[#This Row],[Now Div 1 A]]&gt;0,tblPointScore[[#This Row],[Now Div 1 B]]&gt;0),"Y","N")</f>
        <v>N</v>
      </c>
      <c r="AE469" s="35" t="str">
        <f>IF(AND(tblPointScore[[#This Row],[Now Div 2 A]]&gt;0,tblPointScore[[#This Row],[Now Div 2 B]]&gt;0),"Y","N")</f>
        <v>N</v>
      </c>
      <c r="AF46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70" spans="1:32" hidden="1">
      <c r="A470" s="1">
        <f ca="1">CELL("row", A469)-1</f>
        <v>468</v>
      </c>
      <c r="B470" s="7" t="s">
        <v>389</v>
      </c>
      <c r="C470" s="7" t="s">
        <v>685</v>
      </c>
      <c r="D470" s="4" t="str">
        <f>CONCATENATE(tblPointScore[[#This Row],[Name]]," - ",tblPointScore[[#This Row],[Club]])</f>
        <v>Meers Luke - ICC</v>
      </c>
      <c r="E470" s="1">
        <f>IF(ISNA(VLOOKUP(tblPointScore[[#This Row],[Name / Club]],tblGlbn_Div1[[Name / Club]:[Points]],5,FALSE)),0,VLOOKUP(tblPointScore[[#This Row],[Name / Club]],tblGlbn_Div1[[Name / Club]:[Points]],5,FALSE))</f>
        <v>0</v>
      </c>
      <c r="F470" s="9">
        <f>IF(ISNA(VLOOKUP(tblPointScore[[#This Row],[Name / Club]],tblGlbn_Div2[[Name / Club]:[Points]],5,FALSE)),0,VLOOKUP(tblPointScore[[#This Row],[Name / Club]],tblGlbn_Div2[[Name / Club]:[Points]],5,FALSE))</f>
        <v>0</v>
      </c>
      <c r="G470" s="9">
        <f>IF(ISNA(VLOOKUP(tblPointScore[[#This Row],[Name / Club]],tblGlbn_Div1[Name / Club],1,FALSE)),IF(ISNA(VLOOKUP(tblPointScore[[#This Row],[Name / Club]],tblGlbn_Div2[Name / Club],1,FALSE)),0,3),3)</f>
        <v>0</v>
      </c>
      <c r="H470" s="1">
        <f>IF(ISNA(VLOOKUP(tblPointScore[[#This Row],[Name / Club]],tblIll_Div1[[Name / Club]:[Points]],5,FALSE)),0,VLOOKUP(tblPointScore[[#This Row],[Name / Club]],tblIll_Div1[[Name / Club]:[Points]],5,FALSE))</f>
        <v>0</v>
      </c>
      <c r="I470" s="1">
        <f>IF(ISNA(VLOOKUP(tblPointScore[[#This Row],[Name / Club]],tblIll_Div2[[Name / Club]:[Points]],5,FALSE)),0,VLOOKUP(tblPointScore[[#This Row],[Name / Club]],tblIll_Div2[[Name / Club]:[Points]],5,FALSE))</f>
        <v>0</v>
      </c>
      <c r="J470" s="1">
        <f>IF(ISNA(VLOOKUP(tblPointScore[[#This Row],[Name / Club]],tblIll_Div1[Name / Club],1,FALSE)),IF(ISNA(VLOOKUP(tblPointScore[[#This Row],[Name / Club]],tblIll_Div2[Name / Club],1,FALSE)),0,3),3)</f>
        <v>0</v>
      </c>
      <c r="K470" s="1">
        <f>IF(ISNA(VLOOKUP(tblPointScore[[#This Row],[Name / Club]],tblMac_Div1A[[Name / Club]:[Points]],5,FALSE)),0,VLOOKUP(tblPointScore[[#This Row],[Name / Club]],tblMac_Div1A[[Name / Club]:[Points]],5,FALSE))</f>
        <v>0</v>
      </c>
      <c r="L470" s="1">
        <f>IF(ISNA(VLOOKUP(tblPointScore[[#This Row],[Name / Club]],tblMac_Div1B[[Name / Club]:[Points]],5,FALSE)),0,VLOOKUP(tblPointScore[[#This Row],[Name / Club]],tblMac_Div1B[[Name / Club]:[Points]],5,FALSE))</f>
        <v>0</v>
      </c>
      <c r="M470" s="1">
        <f>IF(ISNA(VLOOKUP(tblPointScore[[#This Row],[Name / Club]],tblMac_Div2A[[Name / Club]:[Points]],5,FALSE)),0,VLOOKUP(tblPointScore[[#This Row],[Name / Club]],tblMac_Div2A[[Name / Club]:[Points]],5,FALSE))</f>
        <v>0</v>
      </c>
      <c r="N470" s="1">
        <f>IF(ISNA(VLOOKUP(tblPointScore[[#This Row],[Name / Club]],tblMac_Div2B[[Name / Club]:[Points]],5,FALSE)),0,VLOOKUP(tblPointScore[[#This Row],[Name / Club]],tblMac_Div2B[[Name / Club]:[Points]],5,FALSE))</f>
        <v>0</v>
      </c>
      <c r="O47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70" s="1">
        <f>IF(ISNA(VLOOKUP(tblPointScore[[#This Row],[Name / Club]],tblNow_Div1A[[Name / Club]:[Points]],5,FALSE)),0,VLOOKUP(tblPointScore[[#This Row],[Name / Club]],tblNow_Div1A[[Name / Club]:[Points]],5,FALSE))</f>
        <v>0</v>
      </c>
      <c r="Q470" s="1">
        <f>IF(ISNA(VLOOKUP(tblPointScore[[#This Row],[Name / Club]],tblNow_Div1B[[Name / Club]:[Points]],5,FALSE)),0,VLOOKUP(tblPointScore[[#This Row],[Name / Club]],tblNow_Div1B[[Name / Club]:[Points]],5,FALSE))</f>
        <v>0</v>
      </c>
      <c r="R470" s="1">
        <f>IF(ISNA(VLOOKUP(tblPointScore[[#This Row],[Name / Club]],tblNow_Div2A[[Name / Club]:[Points]],5,FALSE)),0,VLOOKUP(tblPointScore[[#This Row],[Name / Club]],tblNow_Div2A[[Name / Club]:[Points]],5,FALSE))</f>
        <v>0</v>
      </c>
      <c r="S470" s="1">
        <f>IF(ISNA(VLOOKUP(tblPointScore[[#This Row],[Name / Club]],tblNow_Div2B[[Name / Club]:[Points]],5,FALSE)),0,VLOOKUP(tblPointScore[[#This Row],[Name / Club]],tblNow_Div2B[[Name / Club]:[Points]],5,FALSE))</f>
        <v>0</v>
      </c>
      <c r="T47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70" s="1">
        <f>IF(ISNA(VLOOKUP(tblPointScore[[#This Row],[Name / Club]],tblSthn_Div1[[Name / Club]:[Points]],5,FALSE)),0,VLOOKUP(tblPointScore[[#This Row],[Name / Club]],tblSthn_Div1[[Name / Club]:[Points]],5,FALSE))</f>
        <v>0</v>
      </c>
      <c r="V470" s="1">
        <f>IF(ISNA(VLOOKUP(tblPointScore[[#This Row],[Name / Club]],tblSthn_Div2[[Name / Club]:[Points]],5,FALSE)),0,VLOOKUP(tblPointScore[[#This Row],[Name / Club]],tblSthn_Div2[[Name / Club]:[Points]],5,FALSE))</f>
        <v>0</v>
      </c>
      <c r="W470" s="1">
        <f>IF(ISNA(VLOOKUP(tblPointScore[[#This Row],[Name / Club]],tblSthn_Div1[Name / Club],1,FALSE)),IF(ISNA(VLOOKUP(tblPointScore[[#This Row],[Name / Club]],tblSthn_Div2[Name / Club],1,FALSE)),0,3),3)</f>
        <v>0</v>
      </c>
      <c r="X470" s="9">
        <f>SUM(tblPointScore[[#This Row],[Glbn Div 1]:[Sth H Pts]])</f>
        <v>0</v>
      </c>
      <c r="Y47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7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70" s="38" t="str">
        <f>IF(AND(tblPointScore[[#This Row],[Div 1 Pts]]&gt;0,tblPointScore[[#This Row],[Div 2 Pts]]&gt;0),"Y","N")</f>
        <v>N</v>
      </c>
      <c r="AB470" s="35" t="str">
        <f>IF(AND(tblPointScore[[#This Row],[Mac Div 1 A]]&gt;0,tblPointScore[[#This Row],[Mac Div 1 B]]&gt;0),"Y","N")</f>
        <v>N</v>
      </c>
      <c r="AC470" s="35" t="str">
        <f>IF(AND(tblPointScore[[#This Row],[Mac Div 2 A]]&gt;0,tblPointScore[[#This Row],[Mac Div 2 B]]&gt;0),"Y","N")</f>
        <v>N</v>
      </c>
      <c r="AD470" s="35" t="str">
        <f>IF(AND(tblPointScore[[#This Row],[Now Div 1 A]]&gt;0,tblPointScore[[#This Row],[Now Div 1 B]]&gt;0),"Y","N")</f>
        <v>N</v>
      </c>
      <c r="AE470" s="35" t="str">
        <f>IF(AND(tblPointScore[[#This Row],[Now Div 2 A]]&gt;0,tblPointScore[[#This Row],[Now Div 2 B]]&gt;0),"Y","N")</f>
        <v>N</v>
      </c>
      <c r="AF47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71" spans="1:32" hidden="1">
      <c r="A471" s="1">
        <f ca="1">CELL("row", A470)-1</f>
        <v>469</v>
      </c>
      <c r="B471" s="7" t="s">
        <v>256</v>
      </c>
      <c r="C471" s="7" t="s">
        <v>684</v>
      </c>
      <c r="D471" s="4" t="str">
        <f>CONCATENATE(tblPointScore[[#This Row],[Name]]," - ",tblPointScore[[#This Row],[Club]])</f>
        <v>Merange Darrell - NVC</v>
      </c>
      <c r="E471" s="1">
        <f>IF(ISNA(VLOOKUP(tblPointScore[[#This Row],[Name / Club]],tblGlbn_Div1[[Name / Club]:[Points]],5,FALSE)),0,VLOOKUP(tblPointScore[[#This Row],[Name / Club]],tblGlbn_Div1[[Name / Club]:[Points]],5,FALSE))</f>
        <v>0</v>
      </c>
      <c r="F471" s="9">
        <f>IF(ISNA(VLOOKUP(tblPointScore[[#This Row],[Name / Club]],tblGlbn_Div2[[Name / Club]:[Points]],5,FALSE)),0,VLOOKUP(tblPointScore[[#This Row],[Name / Club]],tblGlbn_Div2[[Name / Club]:[Points]],5,FALSE))</f>
        <v>0</v>
      </c>
      <c r="G471" s="9">
        <f>IF(ISNA(VLOOKUP(tblPointScore[[#This Row],[Name / Club]],tblGlbn_Div1[Name / Club],1,FALSE)),IF(ISNA(VLOOKUP(tblPointScore[[#This Row],[Name / Club]],tblGlbn_Div2[Name / Club],1,FALSE)),0,3),3)</f>
        <v>0</v>
      </c>
      <c r="H471" s="1">
        <f>IF(ISNA(VLOOKUP(tblPointScore[[#This Row],[Name / Club]],tblIll_Div1[[Name / Club]:[Points]],5,FALSE)),0,VLOOKUP(tblPointScore[[#This Row],[Name / Club]],tblIll_Div1[[Name / Club]:[Points]],5,FALSE))</f>
        <v>0</v>
      </c>
      <c r="I471" s="1">
        <f>IF(ISNA(VLOOKUP(tblPointScore[[#This Row],[Name / Club]],tblIll_Div2[[Name / Club]:[Points]],5,FALSE)),0,VLOOKUP(tblPointScore[[#This Row],[Name / Club]],tblIll_Div2[[Name / Club]:[Points]],5,FALSE))</f>
        <v>0</v>
      </c>
      <c r="J471" s="1">
        <f>IF(ISNA(VLOOKUP(tblPointScore[[#This Row],[Name / Club]],tblIll_Div1[Name / Club],1,FALSE)),IF(ISNA(VLOOKUP(tblPointScore[[#This Row],[Name / Club]],tblIll_Div2[Name / Club],1,FALSE)),0,3),3)</f>
        <v>0</v>
      </c>
      <c r="K471" s="1">
        <f>IF(ISNA(VLOOKUP(tblPointScore[[#This Row],[Name / Club]],tblMac_Div1A[[Name / Club]:[Points]],5,FALSE)),0,VLOOKUP(tblPointScore[[#This Row],[Name / Club]],tblMac_Div1A[[Name / Club]:[Points]],5,FALSE))</f>
        <v>0</v>
      </c>
      <c r="L471" s="1">
        <f>IF(ISNA(VLOOKUP(tblPointScore[[#This Row],[Name / Club]],tblMac_Div1B[[Name / Club]:[Points]],5,FALSE)),0,VLOOKUP(tblPointScore[[#This Row],[Name / Club]],tblMac_Div1B[[Name / Club]:[Points]],5,FALSE))</f>
        <v>0</v>
      </c>
      <c r="M471" s="1">
        <f>IF(ISNA(VLOOKUP(tblPointScore[[#This Row],[Name / Club]],tblMac_Div2A[[Name / Club]:[Points]],5,FALSE)),0,VLOOKUP(tblPointScore[[#This Row],[Name / Club]],tblMac_Div2A[[Name / Club]:[Points]],5,FALSE))</f>
        <v>0</v>
      </c>
      <c r="N471" s="1">
        <f>IF(ISNA(VLOOKUP(tblPointScore[[#This Row],[Name / Club]],tblMac_Div2B[[Name / Club]:[Points]],5,FALSE)),0,VLOOKUP(tblPointScore[[#This Row],[Name / Club]],tblMac_Div2B[[Name / Club]:[Points]],5,FALSE))</f>
        <v>0</v>
      </c>
      <c r="O47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71" s="1">
        <f>IF(ISNA(VLOOKUP(tblPointScore[[#This Row],[Name / Club]],tblNow_Div1A[[Name / Club]:[Points]],5,FALSE)),0,VLOOKUP(tblPointScore[[#This Row],[Name / Club]],tblNow_Div1A[[Name / Club]:[Points]],5,FALSE))</f>
        <v>0</v>
      </c>
      <c r="Q471" s="1">
        <f>IF(ISNA(VLOOKUP(tblPointScore[[#This Row],[Name / Club]],tblNow_Div1B[[Name / Club]:[Points]],5,FALSE)),0,VLOOKUP(tblPointScore[[#This Row],[Name / Club]],tblNow_Div1B[[Name / Club]:[Points]],5,FALSE))</f>
        <v>0</v>
      </c>
      <c r="R471" s="1">
        <f>IF(ISNA(VLOOKUP(tblPointScore[[#This Row],[Name / Club]],tblNow_Div2A[[Name / Club]:[Points]],5,FALSE)),0,VLOOKUP(tblPointScore[[#This Row],[Name / Club]],tblNow_Div2A[[Name / Club]:[Points]],5,FALSE))</f>
        <v>0</v>
      </c>
      <c r="S471" s="1">
        <f>IF(ISNA(VLOOKUP(tblPointScore[[#This Row],[Name / Club]],tblNow_Div2B[[Name / Club]:[Points]],5,FALSE)),0,VLOOKUP(tblPointScore[[#This Row],[Name / Club]],tblNow_Div2B[[Name / Club]:[Points]],5,FALSE))</f>
        <v>0</v>
      </c>
      <c r="T47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71" s="1">
        <f>IF(ISNA(VLOOKUP(tblPointScore[[#This Row],[Name / Club]],tblSthn_Div1[[Name / Club]:[Points]],5,FALSE)),0,VLOOKUP(tblPointScore[[#This Row],[Name / Club]],tblSthn_Div1[[Name / Club]:[Points]],5,FALSE))</f>
        <v>0</v>
      </c>
      <c r="V471" s="1">
        <f>IF(ISNA(VLOOKUP(tblPointScore[[#This Row],[Name / Club]],tblSthn_Div2[[Name / Club]:[Points]],5,FALSE)),0,VLOOKUP(tblPointScore[[#This Row],[Name / Club]],tblSthn_Div2[[Name / Club]:[Points]],5,FALSE))</f>
        <v>0</v>
      </c>
      <c r="W471" s="1">
        <f>IF(ISNA(VLOOKUP(tblPointScore[[#This Row],[Name / Club]],tblSthn_Div1[Name / Club],1,FALSE)),IF(ISNA(VLOOKUP(tblPointScore[[#This Row],[Name / Club]],tblSthn_Div2[Name / Club],1,FALSE)),0,3),3)</f>
        <v>0</v>
      </c>
      <c r="X471" s="9">
        <f>SUM(tblPointScore[[#This Row],[Glbn Div 1]:[Sth H Pts]])</f>
        <v>0</v>
      </c>
      <c r="Y47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7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71" s="38" t="str">
        <f>IF(AND(tblPointScore[[#This Row],[Div 1 Pts]]&gt;0,tblPointScore[[#This Row],[Div 2 Pts]]&gt;0),"Y","N")</f>
        <v>N</v>
      </c>
      <c r="AB471" s="35" t="str">
        <f>IF(AND(tblPointScore[[#This Row],[Mac Div 1 A]]&gt;0,tblPointScore[[#This Row],[Mac Div 1 B]]&gt;0),"Y","N")</f>
        <v>N</v>
      </c>
      <c r="AC471" s="35" t="str">
        <f>IF(AND(tblPointScore[[#This Row],[Mac Div 2 A]]&gt;0,tblPointScore[[#This Row],[Mac Div 2 B]]&gt;0),"Y","N")</f>
        <v>N</v>
      </c>
      <c r="AD471" s="35" t="str">
        <f>IF(AND(tblPointScore[[#This Row],[Now Div 1 A]]&gt;0,tblPointScore[[#This Row],[Now Div 1 B]]&gt;0),"Y","N")</f>
        <v>N</v>
      </c>
      <c r="AE471" s="35" t="str">
        <f>IF(AND(tblPointScore[[#This Row],[Now Div 2 A]]&gt;0,tblPointScore[[#This Row],[Now Div 2 B]]&gt;0),"Y","N")</f>
        <v>N</v>
      </c>
      <c r="AF47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72" spans="1:32" hidden="1">
      <c r="A472" s="1">
        <f ca="1">CELL("row", A471)-1</f>
        <v>470</v>
      </c>
      <c r="B472" s="7" t="s">
        <v>257</v>
      </c>
      <c r="C472" s="7" t="s">
        <v>682</v>
      </c>
      <c r="D472" s="4" t="str">
        <f>CONCATENATE(tblPointScore[[#This Row],[Name]]," - ",tblPointScore[[#This Row],[Club]])</f>
        <v>Meredith Chad - CCC</v>
      </c>
      <c r="E472" s="1">
        <f>IF(ISNA(VLOOKUP(tblPointScore[[#This Row],[Name / Club]],tblGlbn_Div1[[Name / Club]:[Points]],5,FALSE)),0,VLOOKUP(tblPointScore[[#This Row],[Name / Club]],tblGlbn_Div1[[Name / Club]:[Points]],5,FALSE))</f>
        <v>0</v>
      </c>
      <c r="F472" s="1">
        <f>IF(ISNA(VLOOKUP(tblPointScore[[#This Row],[Name / Club]],tblGlbn_Div2[[Name / Club]:[Points]],5,FALSE)),0,VLOOKUP(tblPointScore[[#This Row],[Name / Club]],tblGlbn_Div2[[Name / Club]:[Points]],5,FALSE))</f>
        <v>0</v>
      </c>
      <c r="G472" s="1">
        <f>IF(ISNA(VLOOKUP(tblPointScore[[#This Row],[Name / Club]],tblGlbn_Div1[Name / Club],1,FALSE)),IF(ISNA(VLOOKUP(tblPointScore[[#This Row],[Name / Club]],tblGlbn_Div2[Name / Club],1,FALSE)),0,3),3)</f>
        <v>0</v>
      </c>
      <c r="H472" s="1">
        <f>IF(ISNA(VLOOKUP(tblPointScore[[#This Row],[Name / Club]],tblIll_Div1[[Name / Club]:[Points]],5,FALSE)),0,VLOOKUP(tblPointScore[[#This Row],[Name / Club]],tblIll_Div1[[Name / Club]:[Points]],5,FALSE))</f>
        <v>0</v>
      </c>
      <c r="I472" s="1">
        <f>IF(ISNA(VLOOKUP(tblPointScore[[#This Row],[Name / Club]],tblIll_Div2[[Name / Club]:[Points]],5,FALSE)),0,VLOOKUP(tblPointScore[[#This Row],[Name / Club]],tblIll_Div2[[Name / Club]:[Points]],5,FALSE))</f>
        <v>0</v>
      </c>
      <c r="J472" s="1">
        <f>IF(ISNA(VLOOKUP(tblPointScore[[#This Row],[Name / Club]],tblIll_Div1[Name / Club],1,FALSE)),IF(ISNA(VLOOKUP(tblPointScore[[#This Row],[Name / Club]],tblIll_Div2[Name / Club],1,FALSE)),0,3),3)</f>
        <v>0</v>
      </c>
      <c r="K472" s="1">
        <f>IF(ISNA(VLOOKUP(tblPointScore[[#This Row],[Name / Club]],tblMac_Div1A[[Name / Club]:[Points]],5,FALSE)),0,VLOOKUP(tblPointScore[[#This Row],[Name / Club]],tblMac_Div1A[[Name / Club]:[Points]],5,FALSE))</f>
        <v>0</v>
      </c>
      <c r="L472" s="1">
        <f>IF(ISNA(VLOOKUP(tblPointScore[[#This Row],[Name / Club]],tblMac_Div1B[[Name / Club]:[Points]],5,FALSE)),0,VLOOKUP(tblPointScore[[#This Row],[Name / Club]],tblMac_Div1B[[Name / Club]:[Points]],5,FALSE))</f>
        <v>0</v>
      </c>
      <c r="M472" s="1">
        <f>IF(ISNA(VLOOKUP(tblPointScore[[#This Row],[Name / Club]],tblMac_Div2A[[Name / Club]:[Points]],5,FALSE)),0,VLOOKUP(tblPointScore[[#This Row],[Name / Club]],tblMac_Div2A[[Name / Club]:[Points]],5,FALSE))</f>
        <v>0</v>
      </c>
      <c r="N472" s="1">
        <f>IF(ISNA(VLOOKUP(tblPointScore[[#This Row],[Name / Club]],tblMac_Div2B[[Name / Club]:[Points]],5,FALSE)),0,VLOOKUP(tblPointScore[[#This Row],[Name / Club]],tblMac_Div2B[[Name / Club]:[Points]],5,FALSE))</f>
        <v>0</v>
      </c>
      <c r="O47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72" s="1">
        <f>IF(ISNA(VLOOKUP(tblPointScore[[#This Row],[Name / Club]],tblNow_Div1A[[Name / Club]:[Points]],5,FALSE)),0,VLOOKUP(tblPointScore[[#This Row],[Name / Club]],tblNow_Div1A[[Name / Club]:[Points]],5,FALSE))</f>
        <v>0</v>
      </c>
      <c r="Q472" s="1">
        <f>IF(ISNA(VLOOKUP(tblPointScore[[#This Row],[Name / Club]],tblNow_Div1B[[Name / Club]:[Points]],5,FALSE)),0,VLOOKUP(tblPointScore[[#This Row],[Name / Club]],tblNow_Div1B[[Name / Club]:[Points]],5,FALSE))</f>
        <v>0</v>
      </c>
      <c r="R472" s="1">
        <f>IF(ISNA(VLOOKUP(tblPointScore[[#This Row],[Name / Club]],tblNow_Div2A[[Name / Club]:[Points]],5,FALSE)),0,VLOOKUP(tblPointScore[[#This Row],[Name / Club]],tblNow_Div2A[[Name / Club]:[Points]],5,FALSE))</f>
        <v>0</v>
      </c>
      <c r="S472" s="1">
        <f>IF(ISNA(VLOOKUP(tblPointScore[[#This Row],[Name / Club]],tblNow_Div2B[[Name / Club]:[Points]],5,FALSE)),0,VLOOKUP(tblPointScore[[#This Row],[Name / Club]],tblNow_Div2B[[Name / Club]:[Points]],5,FALSE))</f>
        <v>0</v>
      </c>
      <c r="T47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72" s="1">
        <f>IF(ISNA(VLOOKUP(tblPointScore[[#This Row],[Name / Club]],tblSthn_Div1[[Name / Club]:[Points]],5,FALSE)),0,VLOOKUP(tblPointScore[[#This Row],[Name / Club]],tblSthn_Div1[[Name / Club]:[Points]],5,FALSE))</f>
        <v>0</v>
      </c>
      <c r="V472" s="1">
        <f>IF(ISNA(VLOOKUP(tblPointScore[[#This Row],[Name / Club]],tblSthn_Div2[[Name / Club]:[Points]],5,FALSE)),0,VLOOKUP(tblPointScore[[#This Row],[Name / Club]],tblSthn_Div2[[Name / Club]:[Points]],5,FALSE))</f>
        <v>0</v>
      </c>
      <c r="W472" s="1">
        <f>IF(ISNA(VLOOKUP(tblPointScore[[#This Row],[Name / Club]],tblSthn_Div1[Name / Club],1,FALSE)),IF(ISNA(VLOOKUP(tblPointScore[[#This Row],[Name / Club]],tblSthn_Div2[Name / Club],1,FALSE)),0,3),3)</f>
        <v>0</v>
      </c>
      <c r="X472" s="1">
        <f>SUM(tblPointScore[[#This Row],[Glbn Div 1]:[Sth H Pts]])</f>
        <v>0</v>
      </c>
      <c r="Y47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7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72" s="38" t="str">
        <f>IF(AND(tblPointScore[[#This Row],[Div 1 Pts]]&gt;0,tblPointScore[[#This Row],[Div 2 Pts]]&gt;0),"Y","N")</f>
        <v>N</v>
      </c>
      <c r="AB472" s="35" t="str">
        <f>IF(AND(tblPointScore[[#This Row],[Mac Div 1 A]]&gt;0,tblPointScore[[#This Row],[Mac Div 1 B]]&gt;0),"Y","N")</f>
        <v>N</v>
      </c>
      <c r="AC472" s="35" t="str">
        <f>IF(AND(tblPointScore[[#This Row],[Mac Div 2 A]]&gt;0,tblPointScore[[#This Row],[Mac Div 2 B]]&gt;0),"Y","N")</f>
        <v>N</v>
      </c>
      <c r="AD472" s="35" t="str">
        <f>IF(AND(tblPointScore[[#This Row],[Now Div 1 A]]&gt;0,tblPointScore[[#This Row],[Now Div 1 B]]&gt;0),"Y","N")</f>
        <v>N</v>
      </c>
      <c r="AE472" s="35" t="str">
        <f>IF(AND(tblPointScore[[#This Row],[Now Div 2 A]]&gt;0,tblPointScore[[#This Row],[Now Div 2 B]]&gt;0),"Y","N")</f>
        <v>N</v>
      </c>
      <c r="AF47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73" spans="1:32" hidden="1">
      <c r="A473" s="1">
        <f ca="1">CELL("row", A472)-1</f>
        <v>471</v>
      </c>
      <c r="B473" s="7" t="s">
        <v>258</v>
      </c>
      <c r="C473" s="7" t="s">
        <v>682</v>
      </c>
      <c r="D473" s="4" t="str">
        <f>CONCATENATE(tblPointScore[[#This Row],[Name]]," - ",tblPointScore[[#This Row],[Club]])</f>
        <v>Mewburn David - CCC</v>
      </c>
      <c r="E473" s="1">
        <f>IF(ISNA(VLOOKUP(tblPointScore[[#This Row],[Name / Club]],tblGlbn_Div1[[Name / Club]:[Points]],5,FALSE)),0,VLOOKUP(tblPointScore[[#This Row],[Name / Club]],tblGlbn_Div1[[Name / Club]:[Points]],5,FALSE))</f>
        <v>0</v>
      </c>
      <c r="F473" s="1">
        <f>IF(ISNA(VLOOKUP(tblPointScore[[#This Row],[Name / Club]],tblGlbn_Div2[[Name / Club]:[Points]],5,FALSE)),0,VLOOKUP(tblPointScore[[#This Row],[Name / Club]],tblGlbn_Div2[[Name / Club]:[Points]],5,FALSE))</f>
        <v>0</v>
      </c>
      <c r="G473" s="1">
        <f>IF(ISNA(VLOOKUP(tblPointScore[[#This Row],[Name / Club]],tblGlbn_Div1[Name / Club],1,FALSE)),IF(ISNA(VLOOKUP(tblPointScore[[#This Row],[Name / Club]],tblGlbn_Div2[Name / Club],1,FALSE)),0,3),3)</f>
        <v>0</v>
      </c>
      <c r="H473" s="1">
        <f>IF(ISNA(VLOOKUP(tblPointScore[[#This Row],[Name / Club]],tblIll_Div1[[Name / Club]:[Points]],5,FALSE)),0,VLOOKUP(tblPointScore[[#This Row],[Name / Club]],tblIll_Div1[[Name / Club]:[Points]],5,FALSE))</f>
        <v>0</v>
      </c>
      <c r="I473" s="1">
        <f>IF(ISNA(VLOOKUP(tblPointScore[[#This Row],[Name / Club]],tblIll_Div2[[Name / Club]:[Points]],5,FALSE)),0,VLOOKUP(tblPointScore[[#This Row],[Name / Club]],tblIll_Div2[[Name / Club]:[Points]],5,FALSE))</f>
        <v>0</v>
      </c>
      <c r="J473" s="1">
        <f>IF(ISNA(VLOOKUP(tblPointScore[[#This Row],[Name / Club]],tblIll_Div1[Name / Club],1,FALSE)),IF(ISNA(VLOOKUP(tblPointScore[[#This Row],[Name / Club]],tblIll_Div2[Name / Club],1,FALSE)),0,3),3)</f>
        <v>0</v>
      </c>
      <c r="K473" s="1">
        <f>IF(ISNA(VLOOKUP(tblPointScore[[#This Row],[Name / Club]],tblMac_Div1A[[Name / Club]:[Points]],5,FALSE)),0,VLOOKUP(tblPointScore[[#This Row],[Name / Club]],tblMac_Div1A[[Name / Club]:[Points]],5,FALSE))</f>
        <v>0</v>
      </c>
      <c r="L473" s="1">
        <f>IF(ISNA(VLOOKUP(tblPointScore[[#This Row],[Name / Club]],tblMac_Div1B[[Name / Club]:[Points]],5,FALSE)),0,VLOOKUP(tblPointScore[[#This Row],[Name / Club]],tblMac_Div1B[[Name / Club]:[Points]],5,FALSE))</f>
        <v>0</v>
      </c>
      <c r="M473" s="1">
        <f>IF(ISNA(VLOOKUP(tblPointScore[[#This Row],[Name / Club]],tblMac_Div2A[[Name / Club]:[Points]],5,FALSE)),0,VLOOKUP(tblPointScore[[#This Row],[Name / Club]],tblMac_Div2A[[Name / Club]:[Points]],5,FALSE))</f>
        <v>0</v>
      </c>
      <c r="N473" s="1">
        <f>IF(ISNA(VLOOKUP(tblPointScore[[#This Row],[Name / Club]],tblMac_Div2B[[Name / Club]:[Points]],5,FALSE)),0,VLOOKUP(tblPointScore[[#This Row],[Name / Club]],tblMac_Div2B[[Name / Club]:[Points]],5,FALSE))</f>
        <v>0</v>
      </c>
      <c r="O47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73" s="1">
        <f>IF(ISNA(VLOOKUP(tblPointScore[[#This Row],[Name / Club]],tblNow_Div1A[[Name / Club]:[Points]],5,FALSE)),0,VLOOKUP(tblPointScore[[#This Row],[Name / Club]],tblNow_Div1A[[Name / Club]:[Points]],5,FALSE))</f>
        <v>0</v>
      </c>
      <c r="Q473" s="1">
        <f>IF(ISNA(VLOOKUP(tblPointScore[[#This Row],[Name / Club]],tblNow_Div1B[[Name / Club]:[Points]],5,FALSE)),0,VLOOKUP(tblPointScore[[#This Row],[Name / Club]],tblNow_Div1B[[Name / Club]:[Points]],5,FALSE))</f>
        <v>0</v>
      </c>
      <c r="R473" s="1">
        <f>IF(ISNA(VLOOKUP(tblPointScore[[#This Row],[Name / Club]],tblNow_Div2A[[Name / Club]:[Points]],5,FALSE)),0,VLOOKUP(tblPointScore[[#This Row],[Name / Club]],tblNow_Div2A[[Name / Club]:[Points]],5,FALSE))</f>
        <v>0</v>
      </c>
      <c r="S473" s="1">
        <f>IF(ISNA(VLOOKUP(tblPointScore[[#This Row],[Name / Club]],tblNow_Div2B[[Name / Club]:[Points]],5,FALSE)),0,VLOOKUP(tblPointScore[[#This Row],[Name / Club]],tblNow_Div2B[[Name / Club]:[Points]],5,FALSE))</f>
        <v>0</v>
      </c>
      <c r="T47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73" s="1">
        <f>IF(ISNA(VLOOKUP(tblPointScore[[#This Row],[Name / Club]],tblSthn_Div1[[Name / Club]:[Points]],5,FALSE)),0,VLOOKUP(tblPointScore[[#This Row],[Name / Club]],tblSthn_Div1[[Name / Club]:[Points]],5,FALSE))</f>
        <v>0</v>
      </c>
      <c r="V473" s="1">
        <f>IF(ISNA(VLOOKUP(tblPointScore[[#This Row],[Name / Club]],tblSthn_Div2[[Name / Club]:[Points]],5,FALSE)),0,VLOOKUP(tblPointScore[[#This Row],[Name / Club]],tblSthn_Div2[[Name / Club]:[Points]],5,FALSE))</f>
        <v>0</v>
      </c>
      <c r="W473" s="1">
        <f>IF(ISNA(VLOOKUP(tblPointScore[[#This Row],[Name / Club]],tblSthn_Div1[Name / Club],1,FALSE)),IF(ISNA(VLOOKUP(tblPointScore[[#This Row],[Name / Club]],tblSthn_Div2[Name / Club],1,FALSE)),0,3),3)</f>
        <v>0</v>
      </c>
      <c r="X473" s="1">
        <f>SUM(tblPointScore[[#This Row],[Glbn Div 1]:[Sth H Pts]])</f>
        <v>0</v>
      </c>
      <c r="Y47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7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73" s="38" t="str">
        <f>IF(AND(tblPointScore[[#This Row],[Div 1 Pts]]&gt;0,tblPointScore[[#This Row],[Div 2 Pts]]&gt;0),"Y","N")</f>
        <v>N</v>
      </c>
      <c r="AB473" s="35" t="str">
        <f>IF(AND(tblPointScore[[#This Row],[Mac Div 1 A]]&gt;0,tblPointScore[[#This Row],[Mac Div 1 B]]&gt;0),"Y","N")</f>
        <v>N</v>
      </c>
      <c r="AC473" s="35" t="str">
        <f>IF(AND(tblPointScore[[#This Row],[Mac Div 2 A]]&gt;0,tblPointScore[[#This Row],[Mac Div 2 B]]&gt;0),"Y","N")</f>
        <v>N</v>
      </c>
      <c r="AD473" s="35" t="str">
        <f>IF(AND(tblPointScore[[#This Row],[Now Div 1 A]]&gt;0,tblPointScore[[#This Row],[Now Div 1 B]]&gt;0),"Y","N")</f>
        <v>N</v>
      </c>
      <c r="AE473" s="35" t="str">
        <f>IF(AND(tblPointScore[[#This Row],[Now Div 2 A]]&gt;0,tblPointScore[[#This Row],[Now Div 2 B]]&gt;0),"Y","N")</f>
        <v>N</v>
      </c>
      <c r="AF47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74" spans="1:32" hidden="1">
      <c r="A474" s="1">
        <f ca="1">CELL("row", A473)-1</f>
        <v>472</v>
      </c>
      <c r="B474" s="7" t="s">
        <v>259</v>
      </c>
      <c r="C474" s="7" t="s">
        <v>683</v>
      </c>
      <c r="D474" s="4" t="str">
        <f>CONCATENATE(tblPointScore[[#This Row],[Name]]," - ",tblPointScore[[#This Row],[Club]])</f>
        <v>Mikic Darren - SHCC</v>
      </c>
      <c r="E474" s="1">
        <f>IF(ISNA(VLOOKUP(tblPointScore[[#This Row],[Name / Club]],tblGlbn_Div1[[Name / Club]:[Points]],5,FALSE)),0,VLOOKUP(tblPointScore[[#This Row],[Name / Club]],tblGlbn_Div1[[Name / Club]:[Points]],5,FALSE))</f>
        <v>0</v>
      </c>
      <c r="F474" s="1">
        <f>IF(ISNA(VLOOKUP(tblPointScore[[#This Row],[Name / Club]],tblGlbn_Div2[[Name / Club]:[Points]],5,FALSE)),0,VLOOKUP(tblPointScore[[#This Row],[Name / Club]],tblGlbn_Div2[[Name / Club]:[Points]],5,FALSE))</f>
        <v>0</v>
      </c>
      <c r="G474" s="1">
        <f>IF(ISNA(VLOOKUP(tblPointScore[[#This Row],[Name / Club]],tblGlbn_Div1[Name / Club],1,FALSE)),IF(ISNA(VLOOKUP(tblPointScore[[#This Row],[Name / Club]],tblGlbn_Div2[Name / Club],1,FALSE)),0,3),3)</f>
        <v>0</v>
      </c>
      <c r="H474" s="1">
        <f>IF(ISNA(VLOOKUP(tblPointScore[[#This Row],[Name / Club]],tblIll_Div1[[Name / Club]:[Points]],5,FALSE)),0,VLOOKUP(tblPointScore[[#This Row],[Name / Club]],tblIll_Div1[[Name / Club]:[Points]],5,FALSE))</f>
        <v>0</v>
      </c>
      <c r="I474" s="1">
        <f>IF(ISNA(VLOOKUP(tblPointScore[[#This Row],[Name / Club]],tblIll_Div2[[Name / Club]:[Points]],5,FALSE)),0,VLOOKUP(tblPointScore[[#This Row],[Name / Club]],tblIll_Div2[[Name / Club]:[Points]],5,FALSE))</f>
        <v>0</v>
      </c>
      <c r="J474" s="1">
        <f>IF(ISNA(VLOOKUP(tblPointScore[[#This Row],[Name / Club]],tblIll_Div1[Name / Club],1,FALSE)),IF(ISNA(VLOOKUP(tblPointScore[[#This Row],[Name / Club]],tblIll_Div2[Name / Club],1,FALSE)),0,3),3)</f>
        <v>0</v>
      </c>
      <c r="K474" s="1">
        <f>IF(ISNA(VLOOKUP(tblPointScore[[#This Row],[Name / Club]],tblMac_Div1A[[Name / Club]:[Points]],5,FALSE)),0,VLOOKUP(tblPointScore[[#This Row],[Name / Club]],tblMac_Div1A[[Name / Club]:[Points]],5,FALSE))</f>
        <v>0</v>
      </c>
      <c r="L474" s="1">
        <f>IF(ISNA(VLOOKUP(tblPointScore[[#This Row],[Name / Club]],tblMac_Div1B[[Name / Club]:[Points]],5,FALSE)),0,VLOOKUP(tblPointScore[[#This Row],[Name / Club]],tblMac_Div1B[[Name / Club]:[Points]],5,FALSE))</f>
        <v>0</v>
      </c>
      <c r="M474" s="1">
        <f>IF(ISNA(VLOOKUP(tblPointScore[[#This Row],[Name / Club]],tblMac_Div2A[[Name / Club]:[Points]],5,FALSE)),0,VLOOKUP(tblPointScore[[#This Row],[Name / Club]],tblMac_Div2A[[Name / Club]:[Points]],5,FALSE))</f>
        <v>0</v>
      </c>
      <c r="N474" s="1">
        <f>IF(ISNA(VLOOKUP(tblPointScore[[#This Row],[Name / Club]],tblMac_Div2B[[Name / Club]:[Points]],5,FALSE)),0,VLOOKUP(tblPointScore[[#This Row],[Name / Club]],tblMac_Div2B[[Name / Club]:[Points]],5,FALSE))</f>
        <v>0</v>
      </c>
      <c r="O47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74" s="1">
        <f>IF(ISNA(VLOOKUP(tblPointScore[[#This Row],[Name / Club]],tblNow_Div1A[[Name / Club]:[Points]],5,FALSE)),0,VLOOKUP(tblPointScore[[#This Row],[Name / Club]],tblNow_Div1A[[Name / Club]:[Points]],5,FALSE))</f>
        <v>0</v>
      </c>
      <c r="Q474" s="1">
        <f>IF(ISNA(VLOOKUP(tblPointScore[[#This Row],[Name / Club]],tblNow_Div1B[[Name / Club]:[Points]],5,FALSE)),0,VLOOKUP(tblPointScore[[#This Row],[Name / Club]],tblNow_Div1B[[Name / Club]:[Points]],5,FALSE))</f>
        <v>0</v>
      </c>
      <c r="R474" s="1">
        <f>IF(ISNA(VLOOKUP(tblPointScore[[#This Row],[Name / Club]],tblNow_Div2A[[Name / Club]:[Points]],5,FALSE)),0,VLOOKUP(tblPointScore[[#This Row],[Name / Club]],tblNow_Div2A[[Name / Club]:[Points]],5,FALSE))</f>
        <v>0</v>
      </c>
      <c r="S474" s="1">
        <f>IF(ISNA(VLOOKUP(tblPointScore[[#This Row],[Name / Club]],tblNow_Div2B[[Name / Club]:[Points]],5,FALSE)),0,VLOOKUP(tblPointScore[[#This Row],[Name / Club]],tblNow_Div2B[[Name / Club]:[Points]],5,FALSE))</f>
        <v>0</v>
      </c>
      <c r="T47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74" s="1">
        <f>IF(ISNA(VLOOKUP(tblPointScore[[#This Row],[Name / Club]],tblSthn_Div1[[Name / Club]:[Points]],5,FALSE)),0,VLOOKUP(tblPointScore[[#This Row],[Name / Club]],tblSthn_Div1[[Name / Club]:[Points]],5,FALSE))</f>
        <v>0</v>
      </c>
      <c r="V474" s="1">
        <f>IF(ISNA(VLOOKUP(tblPointScore[[#This Row],[Name / Club]],tblSthn_Div2[[Name / Club]:[Points]],5,FALSE)),0,VLOOKUP(tblPointScore[[#This Row],[Name / Club]],tblSthn_Div2[[Name / Club]:[Points]],5,FALSE))</f>
        <v>0</v>
      </c>
      <c r="W474" s="1">
        <f>IF(ISNA(VLOOKUP(tblPointScore[[#This Row],[Name / Club]],tblSthn_Div1[Name / Club],1,FALSE)),IF(ISNA(VLOOKUP(tblPointScore[[#This Row],[Name / Club]],tblSthn_Div2[Name / Club],1,FALSE)),0,3),3)</f>
        <v>0</v>
      </c>
      <c r="X474" s="1">
        <f>SUM(tblPointScore[[#This Row],[Glbn Div 1]:[Sth H Pts]])</f>
        <v>0</v>
      </c>
      <c r="Y47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7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74" s="38" t="str">
        <f>IF(AND(tblPointScore[[#This Row],[Div 1 Pts]]&gt;0,tblPointScore[[#This Row],[Div 2 Pts]]&gt;0),"Y","N")</f>
        <v>N</v>
      </c>
      <c r="AB474" s="35" t="str">
        <f>IF(AND(tblPointScore[[#This Row],[Mac Div 1 A]]&gt;0,tblPointScore[[#This Row],[Mac Div 1 B]]&gt;0),"Y","N")</f>
        <v>N</v>
      </c>
      <c r="AC474" s="35" t="str">
        <f>IF(AND(tblPointScore[[#This Row],[Mac Div 2 A]]&gt;0,tblPointScore[[#This Row],[Mac Div 2 B]]&gt;0),"Y","N")</f>
        <v>N</v>
      </c>
      <c r="AD474" s="35" t="str">
        <f>IF(AND(tblPointScore[[#This Row],[Now Div 1 A]]&gt;0,tblPointScore[[#This Row],[Now Div 1 B]]&gt;0),"Y","N")</f>
        <v>N</v>
      </c>
      <c r="AE474" s="35" t="str">
        <f>IF(AND(tblPointScore[[#This Row],[Now Div 2 A]]&gt;0,tblPointScore[[#This Row],[Now Div 2 B]]&gt;0),"Y","N")</f>
        <v>N</v>
      </c>
      <c r="AF47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75" spans="1:32" hidden="1">
      <c r="A475" s="1">
        <f ca="1">CELL("row", A474)-1</f>
        <v>473</v>
      </c>
      <c r="B475" s="7" t="s">
        <v>260</v>
      </c>
      <c r="C475" s="7" t="s">
        <v>682</v>
      </c>
      <c r="D475" s="4" t="str">
        <f>CONCATENATE(tblPointScore[[#This Row],[Name]]," - ",tblPointScore[[#This Row],[Club]])</f>
        <v>Miller Wayne  - CCC</v>
      </c>
      <c r="E475" s="1">
        <f>IF(ISNA(VLOOKUP(tblPointScore[[#This Row],[Name / Club]],tblGlbn_Div1[[Name / Club]:[Points]],5,FALSE)),0,VLOOKUP(tblPointScore[[#This Row],[Name / Club]],tblGlbn_Div1[[Name / Club]:[Points]],5,FALSE))</f>
        <v>0</v>
      </c>
      <c r="F475" s="1">
        <f>IF(ISNA(VLOOKUP(tblPointScore[[#This Row],[Name / Club]],tblGlbn_Div2[[Name / Club]:[Points]],5,FALSE)),0,VLOOKUP(tblPointScore[[#This Row],[Name / Club]],tblGlbn_Div2[[Name / Club]:[Points]],5,FALSE))</f>
        <v>0</v>
      </c>
      <c r="G475" s="1">
        <f>IF(ISNA(VLOOKUP(tblPointScore[[#This Row],[Name / Club]],tblGlbn_Div1[Name / Club],1,FALSE)),IF(ISNA(VLOOKUP(tblPointScore[[#This Row],[Name / Club]],tblGlbn_Div2[Name / Club],1,FALSE)),0,3),3)</f>
        <v>0</v>
      </c>
      <c r="H475" s="1">
        <f>IF(ISNA(VLOOKUP(tblPointScore[[#This Row],[Name / Club]],tblIll_Div1[[Name / Club]:[Points]],5,FALSE)),0,VLOOKUP(tblPointScore[[#This Row],[Name / Club]],tblIll_Div1[[Name / Club]:[Points]],5,FALSE))</f>
        <v>0</v>
      </c>
      <c r="I475" s="1">
        <f>IF(ISNA(VLOOKUP(tblPointScore[[#This Row],[Name / Club]],tblIll_Div2[[Name / Club]:[Points]],5,FALSE)),0,VLOOKUP(tblPointScore[[#This Row],[Name / Club]],tblIll_Div2[[Name / Club]:[Points]],5,FALSE))</f>
        <v>0</v>
      </c>
      <c r="J475" s="1">
        <f>IF(ISNA(VLOOKUP(tblPointScore[[#This Row],[Name / Club]],tblIll_Div1[Name / Club],1,FALSE)),IF(ISNA(VLOOKUP(tblPointScore[[#This Row],[Name / Club]],tblIll_Div2[Name / Club],1,FALSE)),0,3),3)</f>
        <v>0</v>
      </c>
      <c r="K475" s="1">
        <f>IF(ISNA(VLOOKUP(tblPointScore[[#This Row],[Name / Club]],tblMac_Div1A[[Name / Club]:[Points]],5,FALSE)),0,VLOOKUP(tblPointScore[[#This Row],[Name / Club]],tblMac_Div1A[[Name / Club]:[Points]],5,FALSE))</f>
        <v>0</v>
      </c>
      <c r="L475" s="1">
        <f>IF(ISNA(VLOOKUP(tblPointScore[[#This Row],[Name / Club]],tblMac_Div1B[[Name / Club]:[Points]],5,FALSE)),0,VLOOKUP(tblPointScore[[#This Row],[Name / Club]],tblMac_Div1B[[Name / Club]:[Points]],5,FALSE))</f>
        <v>0</v>
      </c>
      <c r="M475" s="1">
        <f>IF(ISNA(VLOOKUP(tblPointScore[[#This Row],[Name / Club]],tblMac_Div2A[[Name / Club]:[Points]],5,FALSE)),0,VLOOKUP(tblPointScore[[#This Row],[Name / Club]],tblMac_Div2A[[Name / Club]:[Points]],5,FALSE))</f>
        <v>0</v>
      </c>
      <c r="N475" s="1">
        <f>IF(ISNA(VLOOKUP(tblPointScore[[#This Row],[Name / Club]],tblMac_Div2B[[Name / Club]:[Points]],5,FALSE)),0,VLOOKUP(tblPointScore[[#This Row],[Name / Club]],tblMac_Div2B[[Name / Club]:[Points]],5,FALSE))</f>
        <v>0</v>
      </c>
      <c r="O47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75" s="1">
        <f>IF(ISNA(VLOOKUP(tblPointScore[[#This Row],[Name / Club]],tblNow_Div1A[[Name / Club]:[Points]],5,FALSE)),0,VLOOKUP(tblPointScore[[#This Row],[Name / Club]],tblNow_Div1A[[Name / Club]:[Points]],5,FALSE))</f>
        <v>0</v>
      </c>
      <c r="Q475" s="1">
        <f>IF(ISNA(VLOOKUP(tblPointScore[[#This Row],[Name / Club]],tblNow_Div1B[[Name / Club]:[Points]],5,FALSE)),0,VLOOKUP(tblPointScore[[#This Row],[Name / Club]],tblNow_Div1B[[Name / Club]:[Points]],5,FALSE))</f>
        <v>0</v>
      </c>
      <c r="R475" s="1">
        <f>IF(ISNA(VLOOKUP(tblPointScore[[#This Row],[Name / Club]],tblNow_Div2A[[Name / Club]:[Points]],5,FALSE)),0,VLOOKUP(tblPointScore[[#This Row],[Name / Club]],tblNow_Div2A[[Name / Club]:[Points]],5,FALSE))</f>
        <v>0</v>
      </c>
      <c r="S475" s="1">
        <f>IF(ISNA(VLOOKUP(tblPointScore[[#This Row],[Name / Club]],tblNow_Div2B[[Name / Club]:[Points]],5,FALSE)),0,VLOOKUP(tblPointScore[[#This Row],[Name / Club]],tblNow_Div2B[[Name / Club]:[Points]],5,FALSE))</f>
        <v>0</v>
      </c>
      <c r="T47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75" s="1">
        <f>IF(ISNA(VLOOKUP(tblPointScore[[#This Row],[Name / Club]],tblSthn_Div1[[Name / Club]:[Points]],5,FALSE)),0,VLOOKUP(tblPointScore[[#This Row],[Name / Club]],tblSthn_Div1[[Name / Club]:[Points]],5,FALSE))</f>
        <v>0</v>
      </c>
      <c r="V475" s="1">
        <f>IF(ISNA(VLOOKUP(tblPointScore[[#This Row],[Name / Club]],tblSthn_Div2[[Name / Club]:[Points]],5,FALSE)),0,VLOOKUP(tblPointScore[[#This Row],[Name / Club]],tblSthn_Div2[[Name / Club]:[Points]],5,FALSE))</f>
        <v>0</v>
      </c>
      <c r="W475" s="1">
        <f>IF(ISNA(VLOOKUP(tblPointScore[[#This Row],[Name / Club]],tblSthn_Div1[Name / Club],1,FALSE)),IF(ISNA(VLOOKUP(tblPointScore[[#This Row],[Name / Club]],tblSthn_Div2[Name / Club],1,FALSE)),0,3),3)</f>
        <v>0</v>
      </c>
      <c r="X475" s="1">
        <f>SUM(tblPointScore[[#This Row],[Glbn Div 1]:[Sth H Pts]])</f>
        <v>0</v>
      </c>
      <c r="Y47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7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75" s="38" t="str">
        <f>IF(AND(tblPointScore[[#This Row],[Div 1 Pts]]&gt;0,tblPointScore[[#This Row],[Div 2 Pts]]&gt;0),"Y","N")</f>
        <v>N</v>
      </c>
      <c r="AB475" s="35" t="str">
        <f>IF(AND(tblPointScore[[#This Row],[Mac Div 1 A]]&gt;0,tblPointScore[[#This Row],[Mac Div 1 B]]&gt;0),"Y","N")</f>
        <v>N</v>
      </c>
      <c r="AC475" s="35" t="str">
        <f>IF(AND(tblPointScore[[#This Row],[Mac Div 2 A]]&gt;0,tblPointScore[[#This Row],[Mac Div 2 B]]&gt;0),"Y","N")</f>
        <v>N</v>
      </c>
      <c r="AD475" s="35" t="str">
        <f>IF(AND(tblPointScore[[#This Row],[Now Div 1 A]]&gt;0,tblPointScore[[#This Row],[Now Div 1 B]]&gt;0),"Y","N")</f>
        <v>N</v>
      </c>
      <c r="AE475" s="35" t="str">
        <f>IF(AND(tblPointScore[[#This Row],[Now Div 2 A]]&gt;0,tblPointScore[[#This Row],[Now Div 2 B]]&gt;0),"Y","N")</f>
        <v>N</v>
      </c>
      <c r="AF47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76" spans="1:32" hidden="1">
      <c r="A476" s="1">
        <f ca="1">CELL("row", A475)-1</f>
        <v>474</v>
      </c>
      <c r="B476" s="7" t="s">
        <v>261</v>
      </c>
      <c r="C476" s="7" t="s">
        <v>682</v>
      </c>
      <c r="D476" s="4" t="str">
        <f>CONCATENATE(tblPointScore[[#This Row],[Name]]," - ",tblPointScore[[#This Row],[Club]])</f>
        <v>Miniassian Luke - CCC</v>
      </c>
      <c r="E476" s="1">
        <f>IF(ISNA(VLOOKUP(tblPointScore[[#This Row],[Name / Club]],tblGlbn_Div1[[Name / Club]:[Points]],5,FALSE)),0,VLOOKUP(tblPointScore[[#This Row],[Name / Club]],tblGlbn_Div1[[Name / Club]:[Points]],5,FALSE))</f>
        <v>0</v>
      </c>
      <c r="F476" s="1">
        <f>IF(ISNA(VLOOKUP(tblPointScore[[#This Row],[Name / Club]],tblGlbn_Div2[[Name / Club]:[Points]],5,FALSE)),0,VLOOKUP(tblPointScore[[#This Row],[Name / Club]],tblGlbn_Div2[[Name / Club]:[Points]],5,FALSE))</f>
        <v>0</v>
      </c>
      <c r="G476" s="1">
        <f>IF(ISNA(VLOOKUP(tblPointScore[[#This Row],[Name / Club]],tblGlbn_Div1[Name / Club],1,FALSE)),IF(ISNA(VLOOKUP(tblPointScore[[#This Row],[Name / Club]],tblGlbn_Div2[Name / Club],1,FALSE)),0,3),3)</f>
        <v>0</v>
      </c>
      <c r="H476" s="1">
        <f>IF(ISNA(VLOOKUP(tblPointScore[[#This Row],[Name / Club]],tblIll_Div1[[Name / Club]:[Points]],5,FALSE)),0,VLOOKUP(tblPointScore[[#This Row],[Name / Club]],tblIll_Div1[[Name / Club]:[Points]],5,FALSE))</f>
        <v>0</v>
      </c>
      <c r="I476" s="1">
        <f>IF(ISNA(VLOOKUP(tblPointScore[[#This Row],[Name / Club]],tblIll_Div2[[Name / Club]:[Points]],5,FALSE)),0,VLOOKUP(tblPointScore[[#This Row],[Name / Club]],tblIll_Div2[[Name / Club]:[Points]],5,FALSE))</f>
        <v>0</v>
      </c>
      <c r="J476" s="1">
        <f>IF(ISNA(VLOOKUP(tblPointScore[[#This Row],[Name / Club]],tblIll_Div1[Name / Club],1,FALSE)),IF(ISNA(VLOOKUP(tblPointScore[[#This Row],[Name / Club]],tblIll_Div2[Name / Club],1,FALSE)),0,3),3)</f>
        <v>0</v>
      </c>
      <c r="K476" s="1">
        <f>IF(ISNA(VLOOKUP(tblPointScore[[#This Row],[Name / Club]],tblMac_Div1A[[Name / Club]:[Points]],5,FALSE)),0,VLOOKUP(tblPointScore[[#This Row],[Name / Club]],tblMac_Div1A[[Name / Club]:[Points]],5,FALSE))</f>
        <v>0</v>
      </c>
      <c r="L476" s="1">
        <f>IF(ISNA(VLOOKUP(tblPointScore[[#This Row],[Name / Club]],tblMac_Div1B[[Name / Club]:[Points]],5,FALSE)),0,VLOOKUP(tblPointScore[[#This Row],[Name / Club]],tblMac_Div1B[[Name / Club]:[Points]],5,FALSE))</f>
        <v>0</v>
      </c>
      <c r="M476" s="1">
        <f>IF(ISNA(VLOOKUP(tblPointScore[[#This Row],[Name / Club]],tblMac_Div2A[[Name / Club]:[Points]],5,FALSE)),0,VLOOKUP(tblPointScore[[#This Row],[Name / Club]],tblMac_Div2A[[Name / Club]:[Points]],5,FALSE))</f>
        <v>0</v>
      </c>
      <c r="N476" s="1">
        <f>IF(ISNA(VLOOKUP(tblPointScore[[#This Row],[Name / Club]],tblMac_Div2B[[Name / Club]:[Points]],5,FALSE)),0,VLOOKUP(tblPointScore[[#This Row],[Name / Club]],tblMac_Div2B[[Name / Club]:[Points]],5,FALSE))</f>
        <v>0</v>
      </c>
      <c r="O47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76" s="1">
        <f>IF(ISNA(VLOOKUP(tblPointScore[[#This Row],[Name / Club]],tblNow_Div1A[[Name / Club]:[Points]],5,FALSE)),0,VLOOKUP(tblPointScore[[#This Row],[Name / Club]],tblNow_Div1A[[Name / Club]:[Points]],5,FALSE))</f>
        <v>0</v>
      </c>
      <c r="Q476" s="1">
        <f>IF(ISNA(VLOOKUP(tblPointScore[[#This Row],[Name / Club]],tblNow_Div1B[[Name / Club]:[Points]],5,FALSE)),0,VLOOKUP(tblPointScore[[#This Row],[Name / Club]],tblNow_Div1B[[Name / Club]:[Points]],5,FALSE))</f>
        <v>0</v>
      </c>
      <c r="R476" s="1">
        <f>IF(ISNA(VLOOKUP(tblPointScore[[#This Row],[Name / Club]],tblNow_Div2A[[Name / Club]:[Points]],5,FALSE)),0,VLOOKUP(tblPointScore[[#This Row],[Name / Club]],tblNow_Div2A[[Name / Club]:[Points]],5,FALSE))</f>
        <v>0</v>
      </c>
      <c r="S476" s="1">
        <f>IF(ISNA(VLOOKUP(tblPointScore[[#This Row],[Name / Club]],tblNow_Div2B[[Name / Club]:[Points]],5,FALSE)),0,VLOOKUP(tblPointScore[[#This Row],[Name / Club]],tblNow_Div2B[[Name / Club]:[Points]],5,FALSE))</f>
        <v>0</v>
      </c>
      <c r="T47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76" s="1">
        <f>IF(ISNA(VLOOKUP(tblPointScore[[#This Row],[Name / Club]],tblSthn_Div1[[Name / Club]:[Points]],5,FALSE)),0,VLOOKUP(tblPointScore[[#This Row],[Name / Club]],tblSthn_Div1[[Name / Club]:[Points]],5,FALSE))</f>
        <v>0</v>
      </c>
      <c r="V476" s="1">
        <f>IF(ISNA(VLOOKUP(tblPointScore[[#This Row],[Name / Club]],tblSthn_Div2[[Name / Club]:[Points]],5,FALSE)),0,VLOOKUP(tblPointScore[[#This Row],[Name / Club]],tblSthn_Div2[[Name / Club]:[Points]],5,FALSE))</f>
        <v>0</v>
      </c>
      <c r="W476" s="1">
        <f>IF(ISNA(VLOOKUP(tblPointScore[[#This Row],[Name / Club]],tblSthn_Div1[Name / Club],1,FALSE)),IF(ISNA(VLOOKUP(tblPointScore[[#This Row],[Name / Club]],tblSthn_Div2[Name / Club],1,FALSE)),0,3),3)</f>
        <v>0</v>
      </c>
      <c r="X476" s="1">
        <f>SUM(tblPointScore[[#This Row],[Glbn Div 1]:[Sth H Pts]])</f>
        <v>0</v>
      </c>
      <c r="Y47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7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76" s="38" t="str">
        <f>IF(AND(tblPointScore[[#This Row],[Div 1 Pts]]&gt;0,tblPointScore[[#This Row],[Div 2 Pts]]&gt;0),"Y","N")</f>
        <v>N</v>
      </c>
      <c r="AB476" s="35" t="str">
        <f>IF(AND(tblPointScore[[#This Row],[Mac Div 1 A]]&gt;0,tblPointScore[[#This Row],[Mac Div 1 B]]&gt;0),"Y","N")</f>
        <v>N</v>
      </c>
      <c r="AC476" s="35" t="str">
        <f>IF(AND(tblPointScore[[#This Row],[Mac Div 2 A]]&gt;0,tblPointScore[[#This Row],[Mac Div 2 B]]&gt;0),"Y","N")</f>
        <v>N</v>
      </c>
      <c r="AD476" s="35" t="str">
        <f>IF(AND(tblPointScore[[#This Row],[Now Div 1 A]]&gt;0,tblPointScore[[#This Row],[Now Div 1 B]]&gt;0),"Y","N")</f>
        <v>N</v>
      </c>
      <c r="AE476" s="35" t="str">
        <f>IF(AND(tblPointScore[[#This Row],[Now Div 2 A]]&gt;0,tblPointScore[[#This Row],[Now Div 2 B]]&gt;0),"Y","N")</f>
        <v>N</v>
      </c>
      <c r="AF47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77" spans="1:32" hidden="1">
      <c r="A477" s="1">
        <f ca="1">CELL("row", A476)-1</f>
        <v>475</v>
      </c>
      <c r="B477" s="7" t="s">
        <v>12</v>
      </c>
      <c r="C477" s="7" t="s">
        <v>681</v>
      </c>
      <c r="D477" s="4" t="str">
        <f>CONCATENATE(tblPointScore[[#This Row],[Name]]," - ",tblPointScore[[#This Row],[Club]])</f>
        <v>Moller Grant - GCC</v>
      </c>
      <c r="E477" s="1">
        <f>IF(ISNA(VLOOKUP(tblPointScore[[#This Row],[Name / Club]],tblGlbn_Div1[[Name / Club]:[Points]],5,FALSE)),0,VLOOKUP(tblPointScore[[#This Row],[Name / Club]],tblGlbn_Div1[[Name / Club]:[Points]],5,FALSE))</f>
        <v>0</v>
      </c>
      <c r="F477" s="1">
        <f>IF(ISNA(VLOOKUP(tblPointScore[[#This Row],[Name / Club]],tblGlbn_Div2[[Name / Club]:[Points]],5,FALSE)),0,VLOOKUP(tblPointScore[[#This Row],[Name / Club]],tblGlbn_Div2[[Name / Club]:[Points]],5,FALSE))</f>
        <v>0</v>
      </c>
      <c r="G477" s="1">
        <f>IF(ISNA(VLOOKUP(tblPointScore[[#This Row],[Name / Club]],tblGlbn_Div1[Name / Club],1,FALSE)),IF(ISNA(VLOOKUP(tblPointScore[[#This Row],[Name / Club]],tblGlbn_Div2[Name / Club],1,FALSE)),0,3),3)</f>
        <v>0</v>
      </c>
      <c r="H477" s="1">
        <f>IF(ISNA(VLOOKUP(tblPointScore[[#This Row],[Name / Club]],tblIll_Div1[[Name / Club]:[Points]],5,FALSE)),0,VLOOKUP(tblPointScore[[#This Row],[Name / Club]],tblIll_Div1[[Name / Club]:[Points]],5,FALSE))</f>
        <v>0</v>
      </c>
      <c r="I477" s="1">
        <f>IF(ISNA(VLOOKUP(tblPointScore[[#This Row],[Name / Club]],tblIll_Div2[[Name / Club]:[Points]],5,FALSE)),0,VLOOKUP(tblPointScore[[#This Row],[Name / Club]],tblIll_Div2[[Name / Club]:[Points]],5,FALSE))</f>
        <v>0</v>
      </c>
      <c r="J477" s="1">
        <f>IF(ISNA(VLOOKUP(tblPointScore[[#This Row],[Name / Club]],tblIll_Div1[Name / Club],1,FALSE)),IF(ISNA(VLOOKUP(tblPointScore[[#This Row],[Name / Club]],tblIll_Div2[Name / Club],1,FALSE)),0,3),3)</f>
        <v>0</v>
      </c>
      <c r="K477" s="1">
        <f>IF(ISNA(VLOOKUP(tblPointScore[[#This Row],[Name / Club]],tblMac_Div1A[[Name / Club]:[Points]],5,FALSE)),0,VLOOKUP(tblPointScore[[#This Row],[Name / Club]],tblMac_Div1A[[Name / Club]:[Points]],5,FALSE))</f>
        <v>0</v>
      </c>
      <c r="L477" s="1">
        <f>IF(ISNA(VLOOKUP(tblPointScore[[#This Row],[Name / Club]],tblMac_Div1B[[Name / Club]:[Points]],5,FALSE)),0,VLOOKUP(tblPointScore[[#This Row],[Name / Club]],tblMac_Div1B[[Name / Club]:[Points]],5,FALSE))</f>
        <v>0</v>
      </c>
      <c r="M477" s="1">
        <f>IF(ISNA(VLOOKUP(tblPointScore[[#This Row],[Name / Club]],tblMac_Div2A[[Name / Club]:[Points]],5,FALSE)),0,VLOOKUP(tblPointScore[[#This Row],[Name / Club]],tblMac_Div2A[[Name / Club]:[Points]],5,FALSE))</f>
        <v>0</v>
      </c>
      <c r="N477" s="1">
        <f>IF(ISNA(VLOOKUP(tblPointScore[[#This Row],[Name / Club]],tblMac_Div2B[[Name / Club]:[Points]],5,FALSE)),0,VLOOKUP(tblPointScore[[#This Row],[Name / Club]],tblMac_Div2B[[Name / Club]:[Points]],5,FALSE))</f>
        <v>0</v>
      </c>
      <c r="O47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77" s="1">
        <f>IF(ISNA(VLOOKUP(tblPointScore[[#This Row],[Name / Club]],tblNow_Div1A[[Name / Club]:[Points]],5,FALSE)),0,VLOOKUP(tblPointScore[[#This Row],[Name / Club]],tblNow_Div1A[[Name / Club]:[Points]],5,FALSE))</f>
        <v>0</v>
      </c>
      <c r="Q477" s="1">
        <f>IF(ISNA(VLOOKUP(tblPointScore[[#This Row],[Name / Club]],tblNow_Div1B[[Name / Club]:[Points]],5,FALSE)),0,VLOOKUP(tblPointScore[[#This Row],[Name / Club]],tblNow_Div1B[[Name / Club]:[Points]],5,FALSE))</f>
        <v>0</v>
      </c>
      <c r="R477" s="1">
        <f>IF(ISNA(VLOOKUP(tblPointScore[[#This Row],[Name / Club]],tblNow_Div2A[[Name / Club]:[Points]],5,FALSE)),0,VLOOKUP(tblPointScore[[#This Row],[Name / Club]],tblNow_Div2A[[Name / Club]:[Points]],5,FALSE))</f>
        <v>0</v>
      </c>
      <c r="S477" s="1">
        <f>IF(ISNA(VLOOKUP(tblPointScore[[#This Row],[Name / Club]],tblNow_Div2B[[Name / Club]:[Points]],5,FALSE)),0,VLOOKUP(tblPointScore[[#This Row],[Name / Club]],tblNow_Div2B[[Name / Club]:[Points]],5,FALSE))</f>
        <v>0</v>
      </c>
      <c r="T47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77" s="1">
        <f>IF(ISNA(VLOOKUP(tblPointScore[[#This Row],[Name / Club]],tblSthn_Div1[[Name / Club]:[Points]],5,FALSE)),0,VLOOKUP(tblPointScore[[#This Row],[Name / Club]],tblSthn_Div1[[Name / Club]:[Points]],5,FALSE))</f>
        <v>0</v>
      </c>
      <c r="V477" s="1">
        <f>IF(ISNA(VLOOKUP(tblPointScore[[#This Row],[Name / Club]],tblSthn_Div2[[Name / Club]:[Points]],5,FALSE)),0,VLOOKUP(tblPointScore[[#This Row],[Name / Club]],tblSthn_Div2[[Name / Club]:[Points]],5,FALSE))</f>
        <v>0</v>
      </c>
      <c r="W477" s="1">
        <f>IF(ISNA(VLOOKUP(tblPointScore[[#This Row],[Name / Club]],tblSthn_Div1[Name / Club],1,FALSE)),IF(ISNA(VLOOKUP(tblPointScore[[#This Row],[Name / Club]],tblSthn_Div2[Name / Club],1,FALSE)),0,3),3)</f>
        <v>0</v>
      </c>
      <c r="X477" s="1">
        <f>SUM(tblPointScore[[#This Row],[Glbn Div 1]:[Sth H Pts]])</f>
        <v>0</v>
      </c>
      <c r="Y47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7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77" s="38" t="str">
        <f>IF(AND(tblPointScore[[#This Row],[Div 1 Pts]]&gt;0,tblPointScore[[#This Row],[Div 2 Pts]]&gt;0),"Y","N")</f>
        <v>N</v>
      </c>
      <c r="AB477" s="35" t="str">
        <f>IF(AND(tblPointScore[[#This Row],[Mac Div 1 A]]&gt;0,tblPointScore[[#This Row],[Mac Div 1 B]]&gt;0),"Y","N")</f>
        <v>N</v>
      </c>
      <c r="AC477" s="35" t="str">
        <f>IF(AND(tblPointScore[[#This Row],[Mac Div 2 A]]&gt;0,tblPointScore[[#This Row],[Mac Div 2 B]]&gt;0),"Y","N")</f>
        <v>N</v>
      </c>
      <c r="AD477" s="35" t="str">
        <f>IF(AND(tblPointScore[[#This Row],[Now Div 1 A]]&gt;0,tblPointScore[[#This Row],[Now Div 1 B]]&gt;0),"Y","N")</f>
        <v>N</v>
      </c>
      <c r="AE477" s="35" t="str">
        <f>IF(AND(tblPointScore[[#This Row],[Now Div 2 A]]&gt;0,tblPointScore[[#This Row],[Now Div 2 B]]&gt;0),"Y","N")</f>
        <v>N</v>
      </c>
      <c r="AF47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78" spans="1:32" hidden="1">
      <c r="A478" s="1">
        <f ca="1">CELL("row", A477)-1</f>
        <v>476</v>
      </c>
      <c r="B478" s="7" t="s">
        <v>262</v>
      </c>
      <c r="C478" s="7" t="s">
        <v>682</v>
      </c>
      <c r="D478" s="4" t="str">
        <f>CONCATENATE(tblPointScore[[#This Row],[Name]]," - ",tblPointScore[[#This Row],[Club]])</f>
        <v>Molloy Andrew - CCC</v>
      </c>
      <c r="E478" s="1">
        <f>IF(ISNA(VLOOKUP(tblPointScore[[#This Row],[Name / Club]],tblGlbn_Div1[[Name / Club]:[Points]],5,FALSE)),0,VLOOKUP(tblPointScore[[#This Row],[Name / Club]],tblGlbn_Div1[[Name / Club]:[Points]],5,FALSE))</f>
        <v>0</v>
      </c>
      <c r="F478" s="1">
        <f>IF(ISNA(VLOOKUP(tblPointScore[[#This Row],[Name / Club]],tblGlbn_Div2[[Name / Club]:[Points]],5,FALSE)),0,VLOOKUP(tblPointScore[[#This Row],[Name / Club]],tblGlbn_Div2[[Name / Club]:[Points]],5,FALSE))</f>
        <v>0</v>
      </c>
      <c r="G478" s="1">
        <f>IF(ISNA(VLOOKUP(tblPointScore[[#This Row],[Name / Club]],tblGlbn_Div1[Name / Club],1,FALSE)),IF(ISNA(VLOOKUP(tblPointScore[[#This Row],[Name / Club]],tblGlbn_Div2[Name / Club],1,FALSE)),0,3),3)</f>
        <v>0</v>
      </c>
      <c r="H478" s="1">
        <f>IF(ISNA(VLOOKUP(tblPointScore[[#This Row],[Name / Club]],tblIll_Div1[[Name / Club]:[Points]],5,FALSE)),0,VLOOKUP(tblPointScore[[#This Row],[Name / Club]],tblIll_Div1[[Name / Club]:[Points]],5,FALSE))</f>
        <v>0</v>
      </c>
      <c r="I478" s="1">
        <f>IF(ISNA(VLOOKUP(tblPointScore[[#This Row],[Name / Club]],tblIll_Div2[[Name / Club]:[Points]],5,FALSE)),0,VLOOKUP(tblPointScore[[#This Row],[Name / Club]],tblIll_Div2[[Name / Club]:[Points]],5,FALSE))</f>
        <v>0</v>
      </c>
      <c r="J478" s="1">
        <f>IF(ISNA(VLOOKUP(tblPointScore[[#This Row],[Name / Club]],tblIll_Div1[Name / Club],1,FALSE)),IF(ISNA(VLOOKUP(tblPointScore[[#This Row],[Name / Club]],tblIll_Div2[Name / Club],1,FALSE)),0,3),3)</f>
        <v>0</v>
      </c>
      <c r="K478" s="1">
        <f>IF(ISNA(VLOOKUP(tblPointScore[[#This Row],[Name / Club]],tblMac_Div1A[[Name / Club]:[Points]],5,FALSE)),0,VLOOKUP(tblPointScore[[#This Row],[Name / Club]],tblMac_Div1A[[Name / Club]:[Points]],5,FALSE))</f>
        <v>0</v>
      </c>
      <c r="L478" s="1">
        <f>IF(ISNA(VLOOKUP(tblPointScore[[#This Row],[Name / Club]],tblMac_Div1B[[Name / Club]:[Points]],5,FALSE)),0,VLOOKUP(tblPointScore[[#This Row],[Name / Club]],tblMac_Div1B[[Name / Club]:[Points]],5,FALSE))</f>
        <v>0</v>
      </c>
      <c r="M478" s="1">
        <f>IF(ISNA(VLOOKUP(tblPointScore[[#This Row],[Name / Club]],tblMac_Div2A[[Name / Club]:[Points]],5,FALSE)),0,VLOOKUP(tblPointScore[[#This Row],[Name / Club]],tblMac_Div2A[[Name / Club]:[Points]],5,FALSE))</f>
        <v>0</v>
      </c>
      <c r="N478" s="1">
        <f>IF(ISNA(VLOOKUP(tblPointScore[[#This Row],[Name / Club]],tblMac_Div2B[[Name / Club]:[Points]],5,FALSE)),0,VLOOKUP(tblPointScore[[#This Row],[Name / Club]],tblMac_Div2B[[Name / Club]:[Points]],5,FALSE))</f>
        <v>0</v>
      </c>
      <c r="O47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78" s="1">
        <f>IF(ISNA(VLOOKUP(tblPointScore[[#This Row],[Name / Club]],tblNow_Div1A[[Name / Club]:[Points]],5,FALSE)),0,VLOOKUP(tblPointScore[[#This Row],[Name / Club]],tblNow_Div1A[[Name / Club]:[Points]],5,FALSE))</f>
        <v>0</v>
      </c>
      <c r="Q478" s="1">
        <f>IF(ISNA(VLOOKUP(tblPointScore[[#This Row],[Name / Club]],tblNow_Div1B[[Name / Club]:[Points]],5,FALSE)),0,VLOOKUP(tblPointScore[[#This Row],[Name / Club]],tblNow_Div1B[[Name / Club]:[Points]],5,FALSE))</f>
        <v>0</v>
      </c>
      <c r="R478" s="1">
        <f>IF(ISNA(VLOOKUP(tblPointScore[[#This Row],[Name / Club]],tblNow_Div2A[[Name / Club]:[Points]],5,FALSE)),0,VLOOKUP(tblPointScore[[#This Row],[Name / Club]],tblNow_Div2A[[Name / Club]:[Points]],5,FALSE))</f>
        <v>0</v>
      </c>
      <c r="S478" s="1">
        <f>IF(ISNA(VLOOKUP(tblPointScore[[#This Row],[Name / Club]],tblNow_Div2B[[Name / Club]:[Points]],5,FALSE)),0,VLOOKUP(tblPointScore[[#This Row],[Name / Club]],tblNow_Div2B[[Name / Club]:[Points]],5,FALSE))</f>
        <v>0</v>
      </c>
      <c r="T47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78" s="1">
        <f>IF(ISNA(VLOOKUP(tblPointScore[[#This Row],[Name / Club]],tblSthn_Div1[[Name / Club]:[Points]],5,FALSE)),0,VLOOKUP(tblPointScore[[#This Row],[Name / Club]],tblSthn_Div1[[Name / Club]:[Points]],5,FALSE))</f>
        <v>0</v>
      </c>
      <c r="V478" s="1">
        <f>IF(ISNA(VLOOKUP(tblPointScore[[#This Row],[Name / Club]],tblSthn_Div2[[Name / Club]:[Points]],5,FALSE)),0,VLOOKUP(tblPointScore[[#This Row],[Name / Club]],tblSthn_Div2[[Name / Club]:[Points]],5,FALSE))</f>
        <v>0</v>
      </c>
      <c r="W478" s="1">
        <f>IF(ISNA(VLOOKUP(tblPointScore[[#This Row],[Name / Club]],tblSthn_Div1[Name / Club],1,FALSE)),IF(ISNA(VLOOKUP(tblPointScore[[#This Row],[Name / Club]],tblSthn_Div2[Name / Club],1,FALSE)),0,3),3)</f>
        <v>0</v>
      </c>
      <c r="X478" s="1">
        <f>SUM(tblPointScore[[#This Row],[Glbn Div 1]:[Sth H Pts]])</f>
        <v>0</v>
      </c>
      <c r="Y47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7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78" s="38" t="str">
        <f>IF(AND(tblPointScore[[#This Row],[Div 1 Pts]]&gt;0,tblPointScore[[#This Row],[Div 2 Pts]]&gt;0),"Y","N")</f>
        <v>N</v>
      </c>
      <c r="AB478" s="35" t="str">
        <f>IF(AND(tblPointScore[[#This Row],[Mac Div 1 A]]&gt;0,tblPointScore[[#This Row],[Mac Div 1 B]]&gt;0),"Y","N")</f>
        <v>N</v>
      </c>
      <c r="AC478" s="35" t="str">
        <f>IF(AND(tblPointScore[[#This Row],[Mac Div 2 A]]&gt;0,tblPointScore[[#This Row],[Mac Div 2 B]]&gt;0),"Y","N")</f>
        <v>N</v>
      </c>
      <c r="AD478" s="35" t="str">
        <f>IF(AND(tblPointScore[[#This Row],[Now Div 1 A]]&gt;0,tblPointScore[[#This Row],[Now Div 1 B]]&gt;0),"Y","N")</f>
        <v>N</v>
      </c>
      <c r="AE478" s="35" t="str">
        <f>IF(AND(tblPointScore[[#This Row],[Now Div 2 A]]&gt;0,tblPointScore[[#This Row],[Now Div 2 B]]&gt;0),"Y","N")</f>
        <v>N</v>
      </c>
      <c r="AF47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79" spans="1:32" hidden="1">
      <c r="A479" s="1">
        <f ca="1">CELL("row", A478)-1</f>
        <v>477</v>
      </c>
      <c r="B479" s="7" t="s">
        <v>502</v>
      </c>
      <c r="C479" s="7" t="s">
        <v>684</v>
      </c>
      <c r="D479" s="4" t="str">
        <f>CONCATENATE(tblPointScore[[#This Row],[Name]]," - ",tblPointScore[[#This Row],[Club]])</f>
        <v>Molony Greg - NVC</v>
      </c>
      <c r="E479" s="1">
        <f>IF(ISNA(VLOOKUP(tblPointScore[[#This Row],[Name / Club]],tblGlbn_Div1[[Name / Club]:[Points]],5,FALSE)),0,VLOOKUP(tblPointScore[[#This Row],[Name / Club]],tblGlbn_Div1[[Name / Club]:[Points]],5,FALSE))</f>
        <v>0</v>
      </c>
      <c r="F479" s="9">
        <f>IF(ISNA(VLOOKUP(tblPointScore[[#This Row],[Name / Club]],tblGlbn_Div2[[Name / Club]:[Points]],5,FALSE)),0,VLOOKUP(tblPointScore[[#This Row],[Name / Club]],tblGlbn_Div2[[Name / Club]:[Points]],5,FALSE))</f>
        <v>0</v>
      </c>
      <c r="G479" s="9">
        <f>IF(ISNA(VLOOKUP(tblPointScore[[#This Row],[Name / Club]],tblGlbn_Div1[Name / Club],1,FALSE)),IF(ISNA(VLOOKUP(tblPointScore[[#This Row],[Name / Club]],tblGlbn_Div2[Name / Club],1,FALSE)),0,3),3)</f>
        <v>0</v>
      </c>
      <c r="H479" s="1">
        <f>IF(ISNA(VLOOKUP(tblPointScore[[#This Row],[Name / Club]],tblIll_Div1[[Name / Club]:[Points]],5,FALSE)),0,VLOOKUP(tblPointScore[[#This Row],[Name / Club]],tblIll_Div1[[Name / Club]:[Points]],5,FALSE))</f>
        <v>0</v>
      </c>
      <c r="I479" s="1">
        <f>IF(ISNA(VLOOKUP(tblPointScore[[#This Row],[Name / Club]],tblIll_Div2[[Name / Club]:[Points]],5,FALSE)),0,VLOOKUP(tblPointScore[[#This Row],[Name / Club]],tblIll_Div2[[Name / Club]:[Points]],5,FALSE))</f>
        <v>0</v>
      </c>
      <c r="J479" s="1">
        <f>IF(ISNA(VLOOKUP(tblPointScore[[#This Row],[Name / Club]],tblIll_Div1[Name / Club],1,FALSE)),IF(ISNA(VLOOKUP(tblPointScore[[#This Row],[Name / Club]],tblIll_Div2[Name / Club],1,FALSE)),0,3),3)</f>
        <v>0</v>
      </c>
      <c r="K479" s="1">
        <f>IF(ISNA(VLOOKUP(tblPointScore[[#This Row],[Name / Club]],tblMac_Div1A[[Name / Club]:[Points]],5,FALSE)),0,VLOOKUP(tblPointScore[[#This Row],[Name / Club]],tblMac_Div1A[[Name / Club]:[Points]],5,FALSE))</f>
        <v>0</v>
      </c>
      <c r="L479" s="1">
        <f>IF(ISNA(VLOOKUP(tblPointScore[[#This Row],[Name / Club]],tblMac_Div1B[[Name / Club]:[Points]],5,FALSE)),0,VLOOKUP(tblPointScore[[#This Row],[Name / Club]],tblMac_Div1B[[Name / Club]:[Points]],5,FALSE))</f>
        <v>0</v>
      </c>
      <c r="M479" s="1">
        <f>IF(ISNA(VLOOKUP(tblPointScore[[#This Row],[Name / Club]],tblMac_Div2A[[Name / Club]:[Points]],5,FALSE)),0,VLOOKUP(tblPointScore[[#This Row],[Name / Club]],tblMac_Div2A[[Name / Club]:[Points]],5,FALSE))</f>
        <v>0</v>
      </c>
      <c r="N479" s="1">
        <f>IF(ISNA(VLOOKUP(tblPointScore[[#This Row],[Name / Club]],tblMac_Div2B[[Name / Club]:[Points]],5,FALSE)),0,VLOOKUP(tblPointScore[[#This Row],[Name / Club]],tblMac_Div2B[[Name / Club]:[Points]],5,FALSE))</f>
        <v>0</v>
      </c>
      <c r="O47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79" s="1">
        <f>IF(ISNA(VLOOKUP(tblPointScore[[#This Row],[Name / Club]],tblNow_Div1A[[Name / Club]:[Points]],5,FALSE)),0,VLOOKUP(tblPointScore[[#This Row],[Name / Club]],tblNow_Div1A[[Name / Club]:[Points]],5,FALSE))</f>
        <v>0</v>
      </c>
      <c r="Q479" s="1">
        <f>IF(ISNA(VLOOKUP(tblPointScore[[#This Row],[Name / Club]],tblNow_Div1B[[Name / Club]:[Points]],5,FALSE)),0,VLOOKUP(tblPointScore[[#This Row],[Name / Club]],tblNow_Div1B[[Name / Club]:[Points]],5,FALSE))</f>
        <v>0</v>
      </c>
      <c r="R479" s="1">
        <f>IF(ISNA(VLOOKUP(tblPointScore[[#This Row],[Name / Club]],tblNow_Div2A[[Name / Club]:[Points]],5,FALSE)),0,VLOOKUP(tblPointScore[[#This Row],[Name / Club]],tblNow_Div2A[[Name / Club]:[Points]],5,FALSE))</f>
        <v>0</v>
      </c>
      <c r="S479" s="1">
        <f>IF(ISNA(VLOOKUP(tblPointScore[[#This Row],[Name / Club]],tblNow_Div2B[[Name / Club]:[Points]],5,FALSE)),0,VLOOKUP(tblPointScore[[#This Row],[Name / Club]],tblNow_Div2B[[Name / Club]:[Points]],5,FALSE))</f>
        <v>0</v>
      </c>
      <c r="T47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79" s="1">
        <f>IF(ISNA(VLOOKUP(tblPointScore[[#This Row],[Name / Club]],tblSthn_Div1[[Name / Club]:[Points]],5,FALSE)),0,VLOOKUP(tblPointScore[[#This Row],[Name / Club]],tblSthn_Div1[[Name / Club]:[Points]],5,FALSE))</f>
        <v>0</v>
      </c>
      <c r="V479" s="1">
        <f>IF(ISNA(VLOOKUP(tblPointScore[[#This Row],[Name / Club]],tblSthn_Div2[[Name / Club]:[Points]],5,FALSE)),0,VLOOKUP(tblPointScore[[#This Row],[Name / Club]],tblSthn_Div2[[Name / Club]:[Points]],5,FALSE))</f>
        <v>0</v>
      </c>
      <c r="W479" s="1">
        <f>IF(ISNA(VLOOKUP(tblPointScore[[#This Row],[Name / Club]],tblSthn_Div1[Name / Club],1,FALSE)),IF(ISNA(VLOOKUP(tblPointScore[[#This Row],[Name / Club]],tblSthn_Div2[Name / Club],1,FALSE)),0,3),3)</f>
        <v>0</v>
      </c>
      <c r="X479" s="9">
        <f>SUM(tblPointScore[[#This Row],[Glbn Div 1]:[Sth H Pts]])</f>
        <v>0</v>
      </c>
      <c r="Y47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7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79" s="38" t="str">
        <f>IF(AND(tblPointScore[[#This Row],[Div 1 Pts]]&gt;0,tblPointScore[[#This Row],[Div 2 Pts]]&gt;0),"Y","N")</f>
        <v>N</v>
      </c>
      <c r="AB479" s="35" t="str">
        <f>IF(AND(tblPointScore[[#This Row],[Mac Div 1 A]]&gt;0,tblPointScore[[#This Row],[Mac Div 1 B]]&gt;0),"Y","N")</f>
        <v>N</v>
      </c>
      <c r="AC479" s="35" t="str">
        <f>IF(AND(tblPointScore[[#This Row],[Mac Div 2 A]]&gt;0,tblPointScore[[#This Row],[Mac Div 2 B]]&gt;0),"Y","N")</f>
        <v>N</v>
      </c>
      <c r="AD479" s="35" t="str">
        <f>IF(AND(tblPointScore[[#This Row],[Now Div 1 A]]&gt;0,tblPointScore[[#This Row],[Now Div 1 B]]&gt;0),"Y","N")</f>
        <v>N</v>
      </c>
      <c r="AE479" s="35" t="str">
        <f>IF(AND(tblPointScore[[#This Row],[Now Div 2 A]]&gt;0,tblPointScore[[#This Row],[Now Div 2 B]]&gt;0),"Y","N")</f>
        <v>N</v>
      </c>
      <c r="AF47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80" spans="1:32" hidden="1">
      <c r="A480" s="1">
        <f ca="1">CELL("row", A479)-1</f>
        <v>478</v>
      </c>
      <c r="B480" s="7" t="s">
        <v>263</v>
      </c>
      <c r="C480" s="7" t="s">
        <v>685</v>
      </c>
      <c r="D480" s="4" t="str">
        <f>CONCATENATE(tblPointScore[[#This Row],[Name]]," - ",tblPointScore[[#This Row],[Club]])</f>
        <v>Monro Dave - ICC</v>
      </c>
      <c r="E480" s="1">
        <f>IF(ISNA(VLOOKUP(tblPointScore[[#This Row],[Name / Club]],tblGlbn_Div1[[Name / Club]:[Points]],5,FALSE)),0,VLOOKUP(tblPointScore[[#This Row],[Name / Club]],tblGlbn_Div1[[Name / Club]:[Points]],5,FALSE))</f>
        <v>0</v>
      </c>
      <c r="F480" s="1">
        <f>IF(ISNA(VLOOKUP(tblPointScore[[#This Row],[Name / Club]],tblGlbn_Div2[[Name / Club]:[Points]],5,FALSE)),0,VLOOKUP(tblPointScore[[#This Row],[Name / Club]],tblGlbn_Div2[[Name / Club]:[Points]],5,FALSE))</f>
        <v>0</v>
      </c>
      <c r="G480" s="1">
        <f>IF(ISNA(VLOOKUP(tblPointScore[[#This Row],[Name / Club]],tblGlbn_Div1[Name / Club],1,FALSE)),IF(ISNA(VLOOKUP(tblPointScore[[#This Row],[Name / Club]],tblGlbn_Div2[Name / Club],1,FALSE)),0,3),3)</f>
        <v>0</v>
      </c>
      <c r="H480" s="1">
        <f>IF(ISNA(VLOOKUP(tblPointScore[[#This Row],[Name / Club]],tblIll_Div1[[Name / Club]:[Points]],5,FALSE)),0,VLOOKUP(tblPointScore[[#This Row],[Name / Club]],tblIll_Div1[[Name / Club]:[Points]],5,FALSE))</f>
        <v>0</v>
      </c>
      <c r="I480" s="1">
        <f>IF(ISNA(VLOOKUP(tblPointScore[[#This Row],[Name / Club]],tblIll_Div2[[Name / Club]:[Points]],5,FALSE)),0,VLOOKUP(tblPointScore[[#This Row],[Name / Club]],tblIll_Div2[[Name / Club]:[Points]],5,FALSE))</f>
        <v>0</v>
      </c>
      <c r="J480" s="1">
        <f>IF(ISNA(VLOOKUP(tblPointScore[[#This Row],[Name / Club]],tblIll_Div1[Name / Club],1,FALSE)),IF(ISNA(VLOOKUP(tblPointScore[[#This Row],[Name / Club]],tblIll_Div2[Name / Club],1,FALSE)),0,3),3)</f>
        <v>0</v>
      </c>
      <c r="K480" s="1">
        <f>IF(ISNA(VLOOKUP(tblPointScore[[#This Row],[Name / Club]],tblMac_Div1A[[Name / Club]:[Points]],5,FALSE)),0,VLOOKUP(tblPointScore[[#This Row],[Name / Club]],tblMac_Div1A[[Name / Club]:[Points]],5,FALSE))</f>
        <v>0</v>
      </c>
      <c r="L480" s="1">
        <f>IF(ISNA(VLOOKUP(tblPointScore[[#This Row],[Name / Club]],tblMac_Div1B[[Name / Club]:[Points]],5,FALSE)),0,VLOOKUP(tblPointScore[[#This Row],[Name / Club]],tblMac_Div1B[[Name / Club]:[Points]],5,FALSE))</f>
        <v>0</v>
      </c>
      <c r="M480" s="1">
        <f>IF(ISNA(VLOOKUP(tblPointScore[[#This Row],[Name / Club]],tblMac_Div2A[[Name / Club]:[Points]],5,FALSE)),0,VLOOKUP(tblPointScore[[#This Row],[Name / Club]],tblMac_Div2A[[Name / Club]:[Points]],5,FALSE))</f>
        <v>0</v>
      </c>
      <c r="N480" s="1">
        <f>IF(ISNA(VLOOKUP(tblPointScore[[#This Row],[Name / Club]],tblMac_Div2B[[Name / Club]:[Points]],5,FALSE)),0,VLOOKUP(tblPointScore[[#This Row],[Name / Club]],tblMac_Div2B[[Name / Club]:[Points]],5,FALSE))</f>
        <v>0</v>
      </c>
      <c r="O48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80" s="1">
        <f>IF(ISNA(VLOOKUP(tblPointScore[[#This Row],[Name / Club]],tblNow_Div1A[[Name / Club]:[Points]],5,FALSE)),0,VLOOKUP(tblPointScore[[#This Row],[Name / Club]],tblNow_Div1A[[Name / Club]:[Points]],5,FALSE))</f>
        <v>0</v>
      </c>
      <c r="Q480" s="1">
        <f>IF(ISNA(VLOOKUP(tblPointScore[[#This Row],[Name / Club]],tblNow_Div1B[[Name / Club]:[Points]],5,FALSE)),0,VLOOKUP(tblPointScore[[#This Row],[Name / Club]],tblNow_Div1B[[Name / Club]:[Points]],5,FALSE))</f>
        <v>0</v>
      </c>
      <c r="R480" s="1">
        <f>IF(ISNA(VLOOKUP(tblPointScore[[#This Row],[Name / Club]],tblNow_Div2A[[Name / Club]:[Points]],5,FALSE)),0,VLOOKUP(tblPointScore[[#This Row],[Name / Club]],tblNow_Div2A[[Name / Club]:[Points]],5,FALSE))</f>
        <v>0</v>
      </c>
      <c r="S480" s="1">
        <f>IF(ISNA(VLOOKUP(tblPointScore[[#This Row],[Name / Club]],tblNow_Div2B[[Name / Club]:[Points]],5,FALSE)),0,VLOOKUP(tblPointScore[[#This Row],[Name / Club]],tblNow_Div2B[[Name / Club]:[Points]],5,FALSE))</f>
        <v>0</v>
      </c>
      <c r="T48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80" s="1">
        <f>IF(ISNA(VLOOKUP(tblPointScore[[#This Row],[Name / Club]],tblSthn_Div1[[Name / Club]:[Points]],5,FALSE)),0,VLOOKUP(tblPointScore[[#This Row],[Name / Club]],tblSthn_Div1[[Name / Club]:[Points]],5,FALSE))</f>
        <v>0</v>
      </c>
      <c r="V480" s="1">
        <f>IF(ISNA(VLOOKUP(tblPointScore[[#This Row],[Name / Club]],tblSthn_Div2[[Name / Club]:[Points]],5,FALSE)),0,VLOOKUP(tblPointScore[[#This Row],[Name / Club]],tblSthn_Div2[[Name / Club]:[Points]],5,FALSE))</f>
        <v>0</v>
      </c>
      <c r="W480" s="1">
        <f>IF(ISNA(VLOOKUP(tblPointScore[[#This Row],[Name / Club]],tblSthn_Div1[Name / Club],1,FALSE)),IF(ISNA(VLOOKUP(tblPointScore[[#This Row],[Name / Club]],tblSthn_Div2[Name / Club],1,FALSE)),0,3),3)</f>
        <v>0</v>
      </c>
      <c r="X480" s="1">
        <f>SUM(tblPointScore[[#This Row],[Glbn Div 1]:[Sth H Pts]])</f>
        <v>0</v>
      </c>
      <c r="Y48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8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80" s="38" t="str">
        <f>IF(AND(tblPointScore[[#This Row],[Div 1 Pts]]&gt;0,tblPointScore[[#This Row],[Div 2 Pts]]&gt;0),"Y","N")</f>
        <v>N</v>
      </c>
      <c r="AB480" s="35" t="str">
        <f>IF(AND(tblPointScore[[#This Row],[Mac Div 1 A]]&gt;0,tblPointScore[[#This Row],[Mac Div 1 B]]&gt;0),"Y","N")</f>
        <v>N</v>
      </c>
      <c r="AC480" s="35" t="str">
        <f>IF(AND(tblPointScore[[#This Row],[Mac Div 2 A]]&gt;0,tblPointScore[[#This Row],[Mac Div 2 B]]&gt;0),"Y","N")</f>
        <v>N</v>
      </c>
      <c r="AD480" s="35" t="str">
        <f>IF(AND(tblPointScore[[#This Row],[Now Div 1 A]]&gt;0,tblPointScore[[#This Row],[Now Div 1 B]]&gt;0),"Y","N")</f>
        <v>N</v>
      </c>
      <c r="AE480" s="35" t="str">
        <f>IF(AND(tblPointScore[[#This Row],[Now Div 2 A]]&gt;0,tblPointScore[[#This Row],[Now Div 2 B]]&gt;0),"Y","N")</f>
        <v>N</v>
      </c>
      <c r="AF48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81" spans="1:32" hidden="1">
      <c r="A481" s="1">
        <f ca="1">CELL("row", A480)-1</f>
        <v>479</v>
      </c>
      <c r="B481" s="7" t="s">
        <v>264</v>
      </c>
      <c r="C481" s="7" t="s">
        <v>683</v>
      </c>
      <c r="D481" s="4" t="str">
        <f>CONCATENATE(tblPointScore[[#This Row],[Name]]," - ",tblPointScore[[#This Row],[Club]])</f>
        <v>Mooney Kevin - SHCC</v>
      </c>
      <c r="E481" s="1">
        <f>IF(ISNA(VLOOKUP(tblPointScore[[#This Row],[Name / Club]],tblGlbn_Div1[[Name / Club]:[Points]],5,FALSE)),0,VLOOKUP(tblPointScore[[#This Row],[Name / Club]],tblGlbn_Div1[[Name / Club]:[Points]],5,FALSE))</f>
        <v>0</v>
      </c>
      <c r="F481" s="1">
        <f>IF(ISNA(VLOOKUP(tblPointScore[[#This Row],[Name / Club]],tblGlbn_Div2[[Name / Club]:[Points]],5,FALSE)),0,VLOOKUP(tblPointScore[[#This Row],[Name / Club]],tblGlbn_Div2[[Name / Club]:[Points]],5,FALSE))</f>
        <v>0</v>
      </c>
      <c r="G481" s="1">
        <f>IF(ISNA(VLOOKUP(tblPointScore[[#This Row],[Name / Club]],tblGlbn_Div1[Name / Club],1,FALSE)),IF(ISNA(VLOOKUP(tblPointScore[[#This Row],[Name / Club]],tblGlbn_Div2[Name / Club],1,FALSE)),0,3),3)</f>
        <v>0</v>
      </c>
      <c r="H481" s="1">
        <f>IF(ISNA(VLOOKUP(tblPointScore[[#This Row],[Name / Club]],tblIll_Div1[[Name / Club]:[Points]],5,FALSE)),0,VLOOKUP(tblPointScore[[#This Row],[Name / Club]],tblIll_Div1[[Name / Club]:[Points]],5,FALSE))</f>
        <v>0</v>
      </c>
      <c r="I481" s="1">
        <f>IF(ISNA(VLOOKUP(tblPointScore[[#This Row],[Name / Club]],tblIll_Div2[[Name / Club]:[Points]],5,FALSE)),0,VLOOKUP(tblPointScore[[#This Row],[Name / Club]],tblIll_Div2[[Name / Club]:[Points]],5,FALSE))</f>
        <v>0</v>
      </c>
      <c r="J481" s="1">
        <f>IF(ISNA(VLOOKUP(tblPointScore[[#This Row],[Name / Club]],tblIll_Div1[Name / Club],1,FALSE)),IF(ISNA(VLOOKUP(tblPointScore[[#This Row],[Name / Club]],tblIll_Div2[Name / Club],1,FALSE)),0,3),3)</f>
        <v>0</v>
      </c>
      <c r="K481" s="1">
        <f>IF(ISNA(VLOOKUP(tblPointScore[[#This Row],[Name / Club]],tblMac_Div1A[[Name / Club]:[Points]],5,FALSE)),0,VLOOKUP(tblPointScore[[#This Row],[Name / Club]],tblMac_Div1A[[Name / Club]:[Points]],5,FALSE))</f>
        <v>0</v>
      </c>
      <c r="L481" s="1">
        <f>IF(ISNA(VLOOKUP(tblPointScore[[#This Row],[Name / Club]],tblMac_Div1B[[Name / Club]:[Points]],5,FALSE)),0,VLOOKUP(tblPointScore[[#This Row],[Name / Club]],tblMac_Div1B[[Name / Club]:[Points]],5,FALSE))</f>
        <v>0</v>
      </c>
      <c r="M481" s="1">
        <f>IF(ISNA(VLOOKUP(tblPointScore[[#This Row],[Name / Club]],tblMac_Div2A[[Name / Club]:[Points]],5,FALSE)),0,VLOOKUP(tblPointScore[[#This Row],[Name / Club]],tblMac_Div2A[[Name / Club]:[Points]],5,FALSE))</f>
        <v>0</v>
      </c>
      <c r="N481" s="1">
        <f>IF(ISNA(VLOOKUP(tblPointScore[[#This Row],[Name / Club]],tblMac_Div2B[[Name / Club]:[Points]],5,FALSE)),0,VLOOKUP(tblPointScore[[#This Row],[Name / Club]],tblMac_Div2B[[Name / Club]:[Points]],5,FALSE))</f>
        <v>0</v>
      </c>
      <c r="O48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81" s="1">
        <f>IF(ISNA(VLOOKUP(tblPointScore[[#This Row],[Name / Club]],tblNow_Div1A[[Name / Club]:[Points]],5,FALSE)),0,VLOOKUP(tblPointScore[[#This Row],[Name / Club]],tblNow_Div1A[[Name / Club]:[Points]],5,FALSE))</f>
        <v>0</v>
      </c>
      <c r="Q481" s="1">
        <f>IF(ISNA(VLOOKUP(tblPointScore[[#This Row],[Name / Club]],tblNow_Div1B[[Name / Club]:[Points]],5,FALSE)),0,VLOOKUP(tblPointScore[[#This Row],[Name / Club]],tblNow_Div1B[[Name / Club]:[Points]],5,FALSE))</f>
        <v>0</v>
      </c>
      <c r="R481" s="1">
        <f>IF(ISNA(VLOOKUP(tblPointScore[[#This Row],[Name / Club]],tblNow_Div2A[[Name / Club]:[Points]],5,FALSE)),0,VLOOKUP(tblPointScore[[#This Row],[Name / Club]],tblNow_Div2A[[Name / Club]:[Points]],5,FALSE))</f>
        <v>0</v>
      </c>
      <c r="S481" s="1">
        <f>IF(ISNA(VLOOKUP(tblPointScore[[#This Row],[Name / Club]],tblNow_Div2B[[Name / Club]:[Points]],5,FALSE)),0,VLOOKUP(tblPointScore[[#This Row],[Name / Club]],tblNow_Div2B[[Name / Club]:[Points]],5,FALSE))</f>
        <v>0</v>
      </c>
      <c r="T48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81" s="1">
        <f>IF(ISNA(VLOOKUP(tblPointScore[[#This Row],[Name / Club]],tblSthn_Div1[[Name / Club]:[Points]],5,FALSE)),0,VLOOKUP(tblPointScore[[#This Row],[Name / Club]],tblSthn_Div1[[Name / Club]:[Points]],5,FALSE))</f>
        <v>0</v>
      </c>
      <c r="V481" s="1">
        <f>IF(ISNA(VLOOKUP(tblPointScore[[#This Row],[Name / Club]],tblSthn_Div2[[Name / Club]:[Points]],5,FALSE)),0,VLOOKUP(tblPointScore[[#This Row],[Name / Club]],tblSthn_Div2[[Name / Club]:[Points]],5,FALSE))</f>
        <v>0</v>
      </c>
      <c r="W481" s="1">
        <f>IF(ISNA(VLOOKUP(tblPointScore[[#This Row],[Name / Club]],tblSthn_Div1[Name / Club],1,FALSE)),IF(ISNA(VLOOKUP(tblPointScore[[#This Row],[Name / Club]],tblSthn_Div2[Name / Club],1,FALSE)),0,3),3)</f>
        <v>0</v>
      </c>
      <c r="X481" s="1">
        <f>SUM(tblPointScore[[#This Row],[Glbn Div 1]:[Sth H Pts]])</f>
        <v>0</v>
      </c>
      <c r="Y48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8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81" s="38" t="str">
        <f>IF(AND(tblPointScore[[#This Row],[Div 1 Pts]]&gt;0,tblPointScore[[#This Row],[Div 2 Pts]]&gt;0),"Y","N")</f>
        <v>N</v>
      </c>
      <c r="AB481" s="35" t="str">
        <f>IF(AND(tblPointScore[[#This Row],[Mac Div 1 A]]&gt;0,tblPointScore[[#This Row],[Mac Div 1 B]]&gt;0),"Y","N")</f>
        <v>N</v>
      </c>
      <c r="AC481" s="35" t="str">
        <f>IF(AND(tblPointScore[[#This Row],[Mac Div 2 A]]&gt;0,tblPointScore[[#This Row],[Mac Div 2 B]]&gt;0),"Y","N")</f>
        <v>N</v>
      </c>
      <c r="AD481" s="35" t="str">
        <f>IF(AND(tblPointScore[[#This Row],[Now Div 1 A]]&gt;0,tblPointScore[[#This Row],[Now Div 1 B]]&gt;0),"Y","N")</f>
        <v>N</v>
      </c>
      <c r="AE481" s="35" t="str">
        <f>IF(AND(tblPointScore[[#This Row],[Now Div 2 A]]&gt;0,tblPointScore[[#This Row],[Now Div 2 B]]&gt;0),"Y","N")</f>
        <v>N</v>
      </c>
      <c r="AF48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82" spans="1:32" hidden="1">
      <c r="A482" s="1">
        <f ca="1">CELL("row", A481)-1</f>
        <v>480</v>
      </c>
      <c r="B482" s="7" t="s">
        <v>265</v>
      </c>
      <c r="C482" s="7" t="s">
        <v>683</v>
      </c>
      <c r="D482" s="4" t="str">
        <f>CONCATENATE(tblPointScore[[#This Row],[Name]]," - ",tblPointScore[[#This Row],[Club]])</f>
        <v>Morgan A J - SHCC</v>
      </c>
      <c r="E482" s="1">
        <f>IF(ISNA(VLOOKUP(tblPointScore[[#This Row],[Name / Club]],tblGlbn_Div1[[Name / Club]:[Points]],5,FALSE)),0,VLOOKUP(tblPointScore[[#This Row],[Name / Club]],tblGlbn_Div1[[Name / Club]:[Points]],5,FALSE))</f>
        <v>0</v>
      </c>
      <c r="F482" s="1">
        <f>IF(ISNA(VLOOKUP(tblPointScore[[#This Row],[Name / Club]],tblGlbn_Div2[[Name / Club]:[Points]],5,FALSE)),0,VLOOKUP(tblPointScore[[#This Row],[Name / Club]],tblGlbn_Div2[[Name / Club]:[Points]],5,FALSE))</f>
        <v>0</v>
      </c>
      <c r="G482" s="1">
        <f>IF(ISNA(VLOOKUP(tblPointScore[[#This Row],[Name / Club]],tblGlbn_Div1[Name / Club],1,FALSE)),IF(ISNA(VLOOKUP(tblPointScore[[#This Row],[Name / Club]],tblGlbn_Div2[Name / Club],1,FALSE)),0,3),3)</f>
        <v>0</v>
      </c>
      <c r="H482" s="1">
        <f>IF(ISNA(VLOOKUP(tblPointScore[[#This Row],[Name / Club]],tblIll_Div1[[Name / Club]:[Points]],5,FALSE)),0,VLOOKUP(tblPointScore[[#This Row],[Name / Club]],tblIll_Div1[[Name / Club]:[Points]],5,FALSE))</f>
        <v>0</v>
      </c>
      <c r="I482" s="1">
        <f>IF(ISNA(VLOOKUP(tblPointScore[[#This Row],[Name / Club]],tblIll_Div2[[Name / Club]:[Points]],5,FALSE)),0,VLOOKUP(tblPointScore[[#This Row],[Name / Club]],tblIll_Div2[[Name / Club]:[Points]],5,FALSE))</f>
        <v>0</v>
      </c>
      <c r="J482" s="1">
        <f>IF(ISNA(VLOOKUP(tblPointScore[[#This Row],[Name / Club]],tblIll_Div1[Name / Club],1,FALSE)),IF(ISNA(VLOOKUP(tblPointScore[[#This Row],[Name / Club]],tblIll_Div2[Name / Club],1,FALSE)),0,3),3)</f>
        <v>0</v>
      </c>
      <c r="K482" s="1">
        <f>IF(ISNA(VLOOKUP(tblPointScore[[#This Row],[Name / Club]],tblMac_Div1A[[Name / Club]:[Points]],5,FALSE)),0,VLOOKUP(tblPointScore[[#This Row],[Name / Club]],tblMac_Div1A[[Name / Club]:[Points]],5,FALSE))</f>
        <v>0</v>
      </c>
      <c r="L482" s="1">
        <f>IF(ISNA(VLOOKUP(tblPointScore[[#This Row],[Name / Club]],tblMac_Div1B[[Name / Club]:[Points]],5,FALSE)),0,VLOOKUP(tblPointScore[[#This Row],[Name / Club]],tblMac_Div1B[[Name / Club]:[Points]],5,FALSE))</f>
        <v>0</v>
      </c>
      <c r="M482" s="1">
        <f>IF(ISNA(VLOOKUP(tblPointScore[[#This Row],[Name / Club]],tblMac_Div2A[[Name / Club]:[Points]],5,FALSE)),0,VLOOKUP(tblPointScore[[#This Row],[Name / Club]],tblMac_Div2A[[Name / Club]:[Points]],5,FALSE))</f>
        <v>0</v>
      </c>
      <c r="N482" s="1">
        <f>IF(ISNA(VLOOKUP(tblPointScore[[#This Row],[Name / Club]],tblMac_Div2B[[Name / Club]:[Points]],5,FALSE)),0,VLOOKUP(tblPointScore[[#This Row],[Name / Club]],tblMac_Div2B[[Name / Club]:[Points]],5,FALSE))</f>
        <v>0</v>
      </c>
      <c r="O48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82" s="1">
        <f>IF(ISNA(VLOOKUP(tblPointScore[[#This Row],[Name / Club]],tblNow_Div1A[[Name / Club]:[Points]],5,FALSE)),0,VLOOKUP(tblPointScore[[#This Row],[Name / Club]],tblNow_Div1A[[Name / Club]:[Points]],5,FALSE))</f>
        <v>0</v>
      </c>
      <c r="Q482" s="1">
        <f>IF(ISNA(VLOOKUP(tblPointScore[[#This Row],[Name / Club]],tblNow_Div1B[[Name / Club]:[Points]],5,FALSE)),0,VLOOKUP(tblPointScore[[#This Row],[Name / Club]],tblNow_Div1B[[Name / Club]:[Points]],5,FALSE))</f>
        <v>0</v>
      </c>
      <c r="R482" s="1">
        <f>IF(ISNA(VLOOKUP(tblPointScore[[#This Row],[Name / Club]],tblNow_Div2A[[Name / Club]:[Points]],5,FALSE)),0,VLOOKUP(tblPointScore[[#This Row],[Name / Club]],tblNow_Div2A[[Name / Club]:[Points]],5,FALSE))</f>
        <v>0</v>
      </c>
      <c r="S482" s="1">
        <f>IF(ISNA(VLOOKUP(tblPointScore[[#This Row],[Name / Club]],tblNow_Div2B[[Name / Club]:[Points]],5,FALSE)),0,VLOOKUP(tblPointScore[[#This Row],[Name / Club]],tblNow_Div2B[[Name / Club]:[Points]],5,FALSE))</f>
        <v>0</v>
      </c>
      <c r="T48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82" s="1">
        <f>IF(ISNA(VLOOKUP(tblPointScore[[#This Row],[Name / Club]],tblSthn_Div1[[Name / Club]:[Points]],5,FALSE)),0,VLOOKUP(tblPointScore[[#This Row],[Name / Club]],tblSthn_Div1[[Name / Club]:[Points]],5,FALSE))</f>
        <v>0</v>
      </c>
      <c r="V482" s="1">
        <f>IF(ISNA(VLOOKUP(tblPointScore[[#This Row],[Name / Club]],tblSthn_Div2[[Name / Club]:[Points]],5,FALSE)),0,VLOOKUP(tblPointScore[[#This Row],[Name / Club]],tblSthn_Div2[[Name / Club]:[Points]],5,FALSE))</f>
        <v>0</v>
      </c>
      <c r="W482" s="1">
        <f>IF(ISNA(VLOOKUP(tblPointScore[[#This Row],[Name / Club]],tblSthn_Div1[Name / Club],1,FALSE)),IF(ISNA(VLOOKUP(tblPointScore[[#This Row],[Name / Club]],tblSthn_Div2[Name / Club],1,FALSE)),0,3),3)</f>
        <v>0</v>
      </c>
      <c r="X482" s="1">
        <f>SUM(tblPointScore[[#This Row],[Glbn Div 1]:[Sth H Pts]])</f>
        <v>0</v>
      </c>
      <c r="Y48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8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82" s="38" t="str">
        <f>IF(AND(tblPointScore[[#This Row],[Div 1 Pts]]&gt;0,tblPointScore[[#This Row],[Div 2 Pts]]&gt;0),"Y","N")</f>
        <v>N</v>
      </c>
      <c r="AB482" s="35" t="str">
        <f>IF(AND(tblPointScore[[#This Row],[Mac Div 1 A]]&gt;0,tblPointScore[[#This Row],[Mac Div 1 B]]&gt;0),"Y","N")</f>
        <v>N</v>
      </c>
      <c r="AC482" s="35" t="str">
        <f>IF(AND(tblPointScore[[#This Row],[Mac Div 2 A]]&gt;0,tblPointScore[[#This Row],[Mac Div 2 B]]&gt;0),"Y","N")</f>
        <v>N</v>
      </c>
      <c r="AD482" s="35" t="str">
        <f>IF(AND(tblPointScore[[#This Row],[Now Div 1 A]]&gt;0,tblPointScore[[#This Row],[Now Div 1 B]]&gt;0),"Y","N")</f>
        <v>N</v>
      </c>
      <c r="AE482" s="35" t="str">
        <f>IF(AND(tblPointScore[[#This Row],[Now Div 2 A]]&gt;0,tblPointScore[[#This Row],[Now Div 2 B]]&gt;0),"Y","N")</f>
        <v>N</v>
      </c>
      <c r="AF48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83" spans="1:32" hidden="1">
      <c r="A483" s="1">
        <f ca="1">CELL("row", A482)-1</f>
        <v>481</v>
      </c>
      <c r="B483" s="7" t="s">
        <v>54</v>
      </c>
      <c r="C483" s="7" t="s">
        <v>685</v>
      </c>
      <c r="D483" s="4" t="str">
        <f>CONCATENATE(tblPointScore[[#This Row],[Name]]," - ",tblPointScore[[#This Row],[Club]])</f>
        <v>Morris Dave - ICC</v>
      </c>
      <c r="E483" s="1">
        <f>IF(ISNA(VLOOKUP(tblPointScore[[#This Row],[Name / Club]],tblGlbn_Div1[[Name / Club]:[Points]],5,FALSE)),0,VLOOKUP(tblPointScore[[#This Row],[Name / Club]],tblGlbn_Div1[[Name / Club]:[Points]],5,FALSE))</f>
        <v>0</v>
      </c>
      <c r="F483" s="1">
        <f>IF(ISNA(VLOOKUP(tblPointScore[[#This Row],[Name / Club]],tblGlbn_Div2[[Name / Club]:[Points]],5,FALSE)),0,VLOOKUP(tblPointScore[[#This Row],[Name / Club]],tblGlbn_Div2[[Name / Club]:[Points]],5,FALSE))</f>
        <v>0</v>
      </c>
      <c r="G483" s="1">
        <f>IF(ISNA(VLOOKUP(tblPointScore[[#This Row],[Name / Club]],tblGlbn_Div1[Name / Club],1,FALSE)),IF(ISNA(VLOOKUP(tblPointScore[[#This Row],[Name / Club]],tblGlbn_Div2[Name / Club],1,FALSE)),0,3),3)</f>
        <v>0</v>
      </c>
      <c r="H483" s="1">
        <f>IF(ISNA(VLOOKUP(tblPointScore[[#This Row],[Name / Club]],tblIll_Div1[[Name / Club]:[Points]],5,FALSE)),0,VLOOKUP(tblPointScore[[#This Row],[Name / Club]],tblIll_Div1[[Name / Club]:[Points]],5,FALSE))</f>
        <v>0</v>
      </c>
      <c r="I483" s="1">
        <f>IF(ISNA(VLOOKUP(tblPointScore[[#This Row],[Name / Club]],tblIll_Div2[[Name / Club]:[Points]],5,FALSE)),0,VLOOKUP(tblPointScore[[#This Row],[Name / Club]],tblIll_Div2[[Name / Club]:[Points]],5,FALSE))</f>
        <v>0</v>
      </c>
      <c r="J483" s="1">
        <f>IF(ISNA(VLOOKUP(tblPointScore[[#This Row],[Name / Club]],tblIll_Div1[Name / Club],1,FALSE)),IF(ISNA(VLOOKUP(tblPointScore[[#This Row],[Name / Club]],tblIll_Div2[Name / Club],1,FALSE)),0,3),3)</f>
        <v>0</v>
      </c>
      <c r="K483" s="1">
        <f>IF(ISNA(VLOOKUP(tblPointScore[[#This Row],[Name / Club]],tblMac_Div1A[[Name / Club]:[Points]],5,FALSE)),0,VLOOKUP(tblPointScore[[#This Row],[Name / Club]],tblMac_Div1A[[Name / Club]:[Points]],5,FALSE))</f>
        <v>0</v>
      </c>
      <c r="L483" s="1">
        <f>IF(ISNA(VLOOKUP(tblPointScore[[#This Row],[Name / Club]],tblMac_Div1B[[Name / Club]:[Points]],5,FALSE)),0,VLOOKUP(tblPointScore[[#This Row],[Name / Club]],tblMac_Div1B[[Name / Club]:[Points]],5,FALSE))</f>
        <v>0</v>
      </c>
      <c r="M483" s="1">
        <f>IF(ISNA(VLOOKUP(tblPointScore[[#This Row],[Name / Club]],tblMac_Div2A[[Name / Club]:[Points]],5,FALSE)),0,VLOOKUP(tblPointScore[[#This Row],[Name / Club]],tblMac_Div2A[[Name / Club]:[Points]],5,FALSE))</f>
        <v>0</v>
      </c>
      <c r="N483" s="1">
        <f>IF(ISNA(VLOOKUP(tblPointScore[[#This Row],[Name / Club]],tblMac_Div2B[[Name / Club]:[Points]],5,FALSE)),0,VLOOKUP(tblPointScore[[#This Row],[Name / Club]],tblMac_Div2B[[Name / Club]:[Points]],5,FALSE))</f>
        <v>0</v>
      </c>
      <c r="O48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83" s="1">
        <f>IF(ISNA(VLOOKUP(tblPointScore[[#This Row],[Name / Club]],tblNow_Div1A[[Name / Club]:[Points]],5,FALSE)),0,VLOOKUP(tblPointScore[[#This Row],[Name / Club]],tblNow_Div1A[[Name / Club]:[Points]],5,FALSE))</f>
        <v>0</v>
      </c>
      <c r="Q483" s="1">
        <f>IF(ISNA(VLOOKUP(tblPointScore[[#This Row],[Name / Club]],tblNow_Div1B[[Name / Club]:[Points]],5,FALSE)),0,VLOOKUP(tblPointScore[[#This Row],[Name / Club]],tblNow_Div1B[[Name / Club]:[Points]],5,FALSE))</f>
        <v>0</v>
      </c>
      <c r="R483" s="1">
        <f>IF(ISNA(VLOOKUP(tblPointScore[[#This Row],[Name / Club]],tblNow_Div2A[[Name / Club]:[Points]],5,FALSE)),0,VLOOKUP(tblPointScore[[#This Row],[Name / Club]],tblNow_Div2A[[Name / Club]:[Points]],5,FALSE))</f>
        <v>0</v>
      </c>
      <c r="S483" s="1">
        <f>IF(ISNA(VLOOKUP(tblPointScore[[#This Row],[Name / Club]],tblNow_Div2B[[Name / Club]:[Points]],5,FALSE)),0,VLOOKUP(tblPointScore[[#This Row],[Name / Club]],tblNow_Div2B[[Name / Club]:[Points]],5,FALSE))</f>
        <v>0</v>
      </c>
      <c r="T48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83" s="1">
        <f>IF(ISNA(VLOOKUP(tblPointScore[[#This Row],[Name / Club]],tblSthn_Div1[[Name / Club]:[Points]],5,FALSE)),0,VLOOKUP(tblPointScore[[#This Row],[Name / Club]],tblSthn_Div1[[Name / Club]:[Points]],5,FALSE))</f>
        <v>0</v>
      </c>
      <c r="V483" s="1">
        <f>IF(ISNA(VLOOKUP(tblPointScore[[#This Row],[Name / Club]],tblSthn_Div2[[Name / Club]:[Points]],5,FALSE)),0,VLOOKUP(tblPointScore[[#This Row],[Name / Club]],tblSthn_Div2[[Name / Club]:[Points]],5,FALSE))</f>
        <v>0</v>
      </c>
      <c r="W483" s="1">
        <f>IF(ISNA(VLOOKUP(tblPointScore[[#This Row],[Name / Club]],tblSthn_Div1[Name / Club],1,FALSE)),IF(ISNA(VLOOKUP(tblPointScore[[#This Row],[Name / Club]],tblSthn_Div2[Name / Club],1,FALSE)),0,3),3)</f>
        <v>0</v>
      </c>
      <c r="X483" s="1">
        <f>SUM(tblPointScore[[#This Row],[Glbn Div 1]:[Sth H Pts]])</f>
        <v>0</v>
      </c>
      <c r="Y48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8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83" s="38" t="str">
        <f>IF(AND(tblPointScore[[#This Row],[Div 1 Pts]]&gt;0,tblPointScore[[#This Row],[Div 2 Pts]]&gt;0),"Y","N")</f>
        <v>N</v>
      </c>
      <c r="AB483" s="35" t="str">
        <f>IF(AND(tblPointScore[[#This Row],[Mac Div 1 A]]&gt;0,tblPointScore[[#This Row],[Mac Div 1 B]]&gt;0),"Y","N")</f>
        <v>N</v>
      </c>
      <c r="AC483" s="35" t="str">
        <f>IF(AND(tblPointScore[[#This Row],[Mac Div 2 A]]&gt;0,tblPointScore[[#This Row],[Mac Div 2 B]]&gt;0),"Y","N")</f>
        <v>N</v>
      </c>
      <c r="AD483" s="35" t="str">
        <f>IF(AND(tblPointScore[[#This Row],[Now Div 1 A]]&gt;0,tblPointScore[[#This Row],[Now Div 1 B]]&gt;0),"Y","N")</f>
        <v>N</v>
      </c>
      <c r="AE483" s="35" t="str">
        <f>IF(AND(tblPointScore[[#This Row],[Now Div 2 A]]&gt;0,tblPointScore[[#This Row],[Now Div 2 B]]&gt;0),"Y","N")</f>
        <v>N</v>
      </c>
      <c r="AF48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84" spans="1:32" hidden="1">
      <c r="A484" s="1">
        <f ca="1">CELL("row", A483)-1</f>
        <v>482</v>
      </c>
      <c r="B484" s="7" t="s">
        <v>391</v>
      </c>
      <c r="C484" s="7" t="s">
        <v>685</v>
      </c>
      <c r="D484" s="4" t="str">
        <f>CONCATENATE(tblPointScore[[#This Row],[Name]]," - ",tblPointScore[[#This Row],[Club]])</f>
        <v>Morris Tim - ICC</v>
      </c>
      <c r="E484" s="1">
        <f>IF(ISNA(VLOOKUP(tblPointScore[[#This Row],[Name / Club]],tblGlbn_Div1[[Name / Club]:[Points]],5,FALSE)),0,VLOOKUP(tblPointScore[[#This Row],[Name / Club]],tblGlbn_Div1[[Name / Club]:[Points]],5,FALSE))</f>
        <v>0</v>
      </c>
      <c r="F484" s="9">
        <f>IF(ISNA(VLOOKUP(tblPointScore[[#This Row],[Name / Club]],tblGlbn_Div2[[Name / Club]:[Points]],5,FALSE)),0,VLOOKUP(tblPointScore[[#This Row],[Name / Club]],tblGlbn_Div2[[Name / Club]:[Points]],5,FALSE))</f>
        <v>0</v>
      </c>
      <c r="G484" s="9">
        <f>IF(ISNA(VLOOKUP(tblPointScore[[#This Row],[Name / Club]],tblGlbn_Div1[Name / Club],1,FALSE)),IF(ISNA(VLOOKUP(tblPointScore[[#This Row],[Name / Club]],tblGlbn_Div2[Name / Club],1,FALSE)),0,3),3)</f>
        <v>0</v>
      </c>
      <c r="H484" s="1">
        <f>IF(ISNA(VLOOKUP(tblPointScore[[#This Row],[Name / Club]],tblIll_Div1[[Name / Club]:[Points]],5,FALSE)),0,VLOOKUP(tblPointScore[[#This Row],[Name / Club]],tblIll_Div1[[Name / Club]:[Points]],5,FALSE))</f>
        <v>0</v>
      </c>
      <c r="I484" s="1">
        <f>IF(ISNA(VLOOKUP(tblPointScore[[#This Row],[Name / Club]],tblIll_Div2[[Name / Club]:[Points]],5,FALSE)),0,VLOOKUP(tblPointScore[[#This Row],[Name / Club]],tblIll_Div2[[Name / Club]:[Points]],5,FALSE))</f>
        <v>0</v>
      </c>
      <c r="J484" s="1">
        <f>IF(ISNA(VLOOKUP(tblPointScore[[#This Row],[Name / Club]],tblIll_Div1[Name / Club],1,FALSE)),IF(ISNA(VLOOKUP(tblPointScore[[#This Row],[Name / Club]],tblIll_Div2[Name / Club],1,FALSE)),0,3),3)</f>
        <v>0</v>
      </c>
      <c r="K484" s="1">
        <f>IF(ISNA(VLOOKUP(tblPointScore[[#This Row],[Name / Club]],tblMac_Div1A[[Name / Club]:[Points]],5,FALSE)),0,VLOOKUP(tblPointScore[[#This Row],[Name / Club]],tblMac_Div1A[[Name / Club]:[Points]],5,FALSE))</f>
        <v>0</v>
      </c>
      <c r="L484" s="1">
        <f>IF(ISNA(VLOOKUP(tblPointScore[[#This Row],[Name / Club]],tblMac_Div1B[[Name / Club]:[Points]],5,FALSE)),0,VLOOKUP(tblPointScore[[#This Row],[Name / Club]],tblMac_Div1B[[Name / Club]:[Points]],5,FALSE))</f>
        <v>0</v>
      </c>
      <c r="M484" s="1">
        <f>IF(ISNA(VLOOKUP(tblPointScore[[#This Row],[Name / Club]],tblMac_Div2A[[Name / Club]:[Points]],5,FALSE)),0,VLOOKUP(tblPointScore[[#This Row],[Name / Club]],tblMac_Div2A[[Name / Club]:[Points]],5,FALSE))</f>
        <v>0</v>
      </c>
      <c r="N484" s="1">
        <f>IF(ISNA(VLOOKUP(tblPointScore[[#This Row],[Name / Club]],tblMac_Div2B[[Name / Club]:[Points]],5,FALSE)),0,VLOOKUP(tblPointScore[[#This Row],[Name / Club]],tblMac_Div2B[[Name / Club]:[Points]],5,FALSE))</f>
        <v>0</v>
      </c>
      <c r="O48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84" s="1">
        <f>IF(ISNA(VLOOKUP(tblPointScore[[#This Row],[Name / Club]],tblNow_Div1A[[Name / Club]:[Points]],5,FALSE)),0,VLOOKUP(tblPointScore[[#This Row],[Name / Club]],tblNow_Div1A[[Name / Club]:[Points]],5,FALSE))</f>
        <v>0</v>
      </c>
      <c r="Q484" s="1">
        <f>IF(ISNA(VLOOKUP(tblPointScore[[#This Row],[Name / Club]],tblNow_Div1B[[Name / Club]:[Points]],5,FALSE)),0,VLOOKUP(tblPointScore[[#This Row],[Name / Club]],tblNow_Div1B[[Name / Club]:[Points]],5,FALSE))</f>
        <v>0</v>
      </c>
      <c r="R484" s="1">
        <f>IF(ISNA(VLOOKUP(tblPointScore[[#This Row],[Name / Club]],tblNow_Div2A[[Name / Club]:[Points]],5,FALSE)),0,VLOOKUP(tblPointScore[[#This Row],[Name / Club]],tblNow_Div2A[[Name / Club]:[Points]],5,FALSE))</f>
        <v>0</v>
      </c>
      <c r="S484" s="1">
        <f>IF(ISNA(VLOOKUP(tblPointScore[[#This Row],[Name / Club]],tblNow_Div2B[[Name / Club]:[Points]],5,FALSE)),0,VLOOKUP(tblPointScore[[#This Row],[Name / Club]],tblNow_Div2B[[Name / Club]:[Points]],5,FALSE))</f>
        <v>0</v>
      </c>
      <c r="T48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84" s="1">
        <f>IF(ISNA(VLOOKUP(tblPointScore[[#This Row],[Name / Club]],tblSthn_Div1[[Name / Club]:[Points]],5,FALSE)),0,VLOOKUP(tblPointScore[[#This Row],[Name / Club]],tblSthn_Div1[[Name / Club]:[Points]],5,FALSE))</f>
        <v>0</v>
      </c>
      <c r="V484" s="1">
        <f>IF(ISNA(VLOOKUP(tblPointScore[[#This Row],[Name / Club]],tblSthn_Div2[[Name / Club]:[Points]],5,FALSE)),0,VLOOKUP(tblPointScore[[#This Row],[Name / Club]],tblSthn_Div2[[Name / Club]:[Points]],5,FALSE))</f>
        <v>0</v>
      </c>
      <c r="W484" s="1">
        <f>IF(ISNA(VLOOKUP(tblPointScore[[#This Row],[Name / Club]],tblSthn_Div1[Name / Club],1,FALSE)),IF(ISNA(VLOOKUP(tblPointScore[[#This Row],[Name / Club]],tblSthn_Div2[Name / Club],1,FALSE)),0,3),3)</f>
        <v>0</v>
      </c>
      <c r="X484" s="9">
        <f>SUM(tblPointScore[[#This Row],[Glbn Div 1]:[Sth H Pts]])</f>
        <v>0</v>
      </c>
      <c r="Y48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8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84" s="38" t="str">
        <f>IF(AND(tblPointScore[[#This Row],[Div 1 Pts]]&gt;0,tblPointScore[[#This Row],[Div 2 Pts]]&gt;0),"Y","N")</f>
        <v>N</v>
      </c>
      <c r="AB484" s="35" t="str">
        <f>IF(AND(tblPointScore[[#This Row],[Mac Div 1 A]]&gt;0,tblPointScore[[#This Row],[Mac Div 1 B]]&gt;0),"Y","N")</f>
        <v>N</v>
      </c>
      <c r="AC484" s="35" t="str">
        <f>IF(AND(tblPointScore[[#This Row],[Mac Div 2 A]]&gt;0,tblPointScore[[#This Row],[Mac Div 2 B]]&gt;0),"Y","N")</f>
        <v>N</v>
      </c>
      <c r="AD484" s="35" t="str">
        <f>IF(AND(tblPointScore[[#This Row],[Now Div 1 A]]&gt;0,tblPointScore[[#This Row],[Now Div 1 B]]&gt;0),"Y","N")</f>
        <v>N</v>
      </c>
      <c r="AE484" s="35" t="str">
        <f>IF(AND(tblPointScore[[#This Row],[Now Div 2 A]]&gt;0,tblPointScore[[#This Row],[Now Div 2 B]]&gt;0),"Y","N")</f>
        <v>N</v>
      </c>
      <c r="AF48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85" spans="1:32" hidden="1">
      <c r="A485" s="1">
        <f ca="1">CELL("row", A484)-1</f>
        <v>483</v>
      </c>
      <c r="B485" s="7" t="s">
        <v>266</v>
      </c>
      <c r="C485" s="7" t="s">
        <v>685</v>
      </c>
      <c r="D485" s="4" t="str">
        <f>CONCATENATE(tblPointScore[[#This Row],[Name]]," - ",tblPointScore[[#This Row],[Club]])</f>
        <v>Mottram James - ICC</v>
      </c>
      <c r="E485" s="1">
        <f>IF(ISNA(VLOOKUP(tblPointScore[[#This Row],[Name / Club]],tblGlbn_Div1[[Name / Club]:[Points]],5,FALSE)),0,VLOOKUP(tblPointScore[[#This Row],[Name / Club]],tblGlbn_Div1[[Name / Club]:[Points]],5,FALSE))</f>
        <v>0</v>
      </c>
      <c r="F485" s="1">
        <f>IF(ISNA(VLOOKUP(tblPointScore[[#This Row],[Name / Club]],tblGlbn_Div2[[Name / Club]:[Points]],5,FALSE)),0,VLOOKUP(tblPointScore[[#This Row],[Name / Club]],tblGlbn_Div2[[Name / Club]:[Points]],5,FALSE))</f>
        <v>0</v>
      </c>
      <c r="G485" s="1">
        <f>IF(ISNA(VLOOKUP(tblPointScore[[#This Row],[Name / Club]],tblGlbn_Div1[Name / Club],1,FALSE)),IF(ISNA(VLOOKUP(tblPointScore[[#This Row],[Name / Club]],tblGlbn_Div2[Name / Club],1,FALSE)),0,3),3)</f>
        <v>0</v>
      </c>
      <c r="H485" s="1">
        <f>IF(ISNA(VLOOKUP(tblPointScore[[#This Row],[Name / Club]],tblIll_Div1[[Name / Club]:[Points]],5,FALSE)),0,VLOOKUP(tblPointScore[[#This Row],[Name / Club]],tblIll_Div1[[Name / Club]:[Points]],5,FALSE))</f>
        <v>0</v>
      </c>
      <c r="I485" s="1">
        <f>IF(ISNA(VLOOKUP(tblPointScore[[#This Row],[Name / Club]],tblIll_Div2[[Name / Club]:[Points]],5,FALSE)),0,VLOOKUP(tblPointScore[[#This Row],[Name / Club]],tblIll_Div2[[Name / Club]:[Points]],5,FALSE))</f>
        <v>0</v>
      </c>
      <c r="J485" s="1">
        <f>IF(ISNA(VLOOKUP(tblPointScore[[#This Row],[Name / Club]],tblIll_Div1[Name / Club],1,FALSE)),IF(ISNA(VLOOKUP(tblPointScore[[#This Row],[Name / Club]],tblIll_Div2[Name / Club],1,FALSE)),0,3),3)</f>
        <v>0</v>
      </c>
      <c r="K485" s="1">
        <f>IF(ISNA(VLOOKUP(tblPointScore[[#This Row],[Name / Club]],tblMac_Div1A[[Name / Club]:[Points]],5,FALSE)),0,VLOOKUP(tblPointScore[[#This Row],[Name / Club]],tblMac_Div1A[[Name / Club]:[Points]],5,FALSE))</f>
        <v>0</v>
      </c>
      <c r="L485" s="1">
        <f>IF(ISNA(VLOOKUP(tblPointScore[[#This Row],[Name / Club]],tblMac_Div1B[[Name / Club]:[Points]],5,FALSE)),0,VLOOKUP(tblPointScore[[#This Row],[Name / Club]],tblMac_Div1B[[Name / Club]:[Points]],5,FALSE))</f>
        <v>0</v>
      </c>
      <c r="M485" s="1">
        <f>IF(ISNA(VLOOKUP(tblPointScore[[#This Row],[Name / Club]],tblMac_Div2A[[Name / Club]:[Points]],5,FALSE)),0,VLOOKUP(tblPointScore[[#This Row],[Name / Club]],tblMac_Div2A[[Name / Club]:[Points]],5,FALSE))</f>
        <v>0</v>
      </c>
      <c r="N485" s="1">
        <f>IF(ISNA(VLOOKUP(tblPointScore[[#This Row],[Name / Club]],tblMac_Div2B[[Name / Club]:[Points]],5,FALSE)),0,VLOOKUP(tblPointScore[[#This Row],[Name / Club]],tblMac_Div2B[[Name / Club]:[Points]],5,FALSE))</f>
        <v>0</v>
      </c>
      <c r="O48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85" s="1">
        <f>IF(ISNA(VLOOKUP(tblPointScore[[#This Row],[Name / Club]],tblNow_Div1A[[Name / Club]:[Points]],5,FALSE)),0,VLOOKUP(tblPointScore[[#This Row],[Name / Club]],tblNow_Div1A[[Name / Club]:[Points]],5,FALSE))</f>
        <v>0</v>
      </c>
      <c r="Q485" s="1">
        <f>IF(ISNA(VLOOKUP(tblPointScore[[#This Row],[Name / Club]],tblNow_Div1B[[Name / Club]:[Points]],5,FALSE)),0,VLOOKUP(tblPointScore[[#This Row],[Name / Club]],tblNow_Div1B[[Name / Club]:[Points]],5,FALSE))</f>
        <v>0</v>
      </c>
      <c r="R485" s="1">
        <f>IF(ISNA(VLOOKUP(tblPointScore[[#This Row],[Name / Club]],tblNow_Div2A[[Name / Club]:[Points]],5,FALSE)),0,VLOOKUP(tblPointScore[[#This Row],[Name / Club]],tblNow_Div2A[[Name / Club]:[Points]],5,FALSE))</f>
        <v>0</v>
      </c>
      <c r="S485" s="1">
        <f>IF(ISNA(VLOOKUP(tblPointScore[[#This Row],[Name / Club]],tblNow_Div2B[[Name / Club]:[Points]],5,FALSE)),0,VLOOKUP(tblPointScore[[#This Row],[Name / Club]],tblNow_Div2B[[Name / Club]:[Points]],5,FALSE))</f>
        <v>0</v>
      </c>
      <c r="T48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85" s="1">
        <f>IF(ISNA(VLOOKUP(tblPointScore[[#This Row],[Name / Club]],tblSthn_Div1[[Name / Club]:[Points]],5,FALSE)),0,VLOOKUP(tblPointScore[[#This Row],[Name / Club]],tblSthn_Div1[[Name / Club]:[Points]],5,FALSE))</f>
        <v>0</v>
      </c>
      <c r="V485" s="1">
        <f>IF(ISNA(VLOOKUP(tblPointScore[[#This Row],[Name / Club]],tblSthn_Div2[[Name / Club]:[Points]],5,FALSE)),0,VLOOKUP(tblPointScore[[#This Row],[Name / Club]],tblSthn_Div2[[Name / Club]:[Points]],5,FALSE))</f>
        <v>0</v>
      </c>
      <c r="W485" s="1">
        <f>IF(ISNA(VLOOKUP(tblPointScore[[#This Row],[Name / Club]],tblSthn_Div1[Name / Club],1,FALSE)),IF(ISNA(VLOOKUP(tblPointScore[[#This Row],[Name / Club]],tblSthn_Div2[Name / Club],1,FALSE)),0,3),3)</f>
        <v>0</v>
      </c>
      <c r="X485" s="1">
        <f>SUM(tblPointScore[[#This Row],[Glbn Div 1]:[Sth H Pts]])</f>
        <v>0</v>
      </c>
      <c r="Y48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8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85" s="38" t="str">
        <f>IF(AND(tblPointScore[[#This Row],[Div 1 Pts]]&gt;0,tblPointScore[[#This Row],[Div 2 Pts]]&gt;0),"Y","N")</f>
        <v>N</v>
      </c>
      <c r="AB485" s="35" t="str">
        <f>IF(AND(tblPointScore[[#This Row],[Mac Div 1 A]]&gt;0,tblPointScore[[#This Row],[Mac Div 1 B]]&gt;0),"Y","N")</f>
        <v>N</v>
      </c>
      <c r="AC485" s="35" t="str">
        <f>IF(AND(tblPointScore[[#This Row],[Mac Div 2 A]]&gt;0,tblPointScore[[#This Row],[Mac Div 2 B]]&gt;0),"Y","N")</f>
        <v>N</v>
      </c>
      <c r="AD485" s="35" t="str">
        <f>IF(AND(tblPointScore[[#This Row],[Now Div 1 A]]&gt;0,tblPointScore[[#This Row],[Now Div 1 B]]&gt;0),"Y","N")</f>
        <v>N</v>
      </c>
      <c r="AE485" s="35" t="str">
        <f>IF(AND(tblPointScore[[#This Row],[Now Div 2 A]]&gt;0,tblPointScore[[#This Row],[Now Div 2 B]]&gt;0),"Y","N")</f>
        <v>N</v>
      </c>
      <c r="AF48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86" spans="1:32" hidden="1">
      <c r="A486" s="20">
        <f ca="1">CELL("row", A485)-1</f>
        <v>484</v>
      </c>
      <c r="B486" s="43" t="s">
        <v>608</v>
      </c>
      <c r="C486" s="43" t="s">
        <v>685</v>
      </c>
      <c r="D486" s="22" t="str">
        <f>CONCATENATE(tblPointScore[[#This Row],[Name]]," - ",tblPointScore[[#This Row],[Club]])</f>
        <v>Muetterties Zac - ICC</v>
      </c>
      <c r="E486" s="23">
        <f>IF(ISNA(VLOOKUP(tblPointScore[[#This Row],[Name / Club]],tblGlbn_Div1[[Name / Club]:[Points]],5,FALSE)),0,VLOOKUP(tblPointScore[[#This Row],[Name / Club]],tblGlbn_Div1[[Name / Club]:[Points]],5,FALSE))</f>
        <v>0</v>
      </c>
      <c r="F486" s="23">
        <f>IF(ISNA(VLOOKUP(tblPointScore[[#This Row],[Name / Club]],tblGlbn_Div2[[Name / Club]:[Points]],5,FALSE)),0,VLOOKUP(tblPointScore[[#This Row],[Name / Club]],tblGlbn_Div2[[Name / Club]:[Points]],5,FALSE))</f>
        <v>0</v>
      </c>
      <c r="G486" s="23">
        <f>IF(ISNA(VLOOKUP(tblPointScore[[#This Row],[Name / Club]],tblGlbn_Div1[Name / Club],1,FALSE)),IF(ISNA(VLOOKUP(tblPointScore[[#This Row],[Name / Club]],tblGlbn_Div2[Name / Club],1,FALSE)),0,3),3)</f>
        <v>0</v>
      </c>
      <c r="H486" s="23">
        <f>IF(ISNA(VLOOKUP(tblPointScore[[#This Row],[Name / Club]],tblIll_Div1[[Name / Club]:[Points]],5,FALSE)),0,VLOOKUP(tblPointScore[[#This Row],[Name / Club]],tblIll_Div1[[Name / Club]:[Points]],5,FALSE))</f>
        <v>0</v>
      </c>
      <c r="I486" s="23">
        <f>IF(ISNA(VLOOKUP(tblPointScore[[#This Row],[Name / Club]],tblIll_Div2[[Name / Club]:[Points]],5,FALSE)),0,VLOOKUP(tblPointScore[[#This Row],[Name / Club]],tblIll_Div2[[Name / Club]:[Points]],5,FALSE))</f>
        <v>0</v>
      </c>
      <c r="J486" s="23">
        <f>IF(ISNA(VLOOKUP(tblPointScore[[#This Row],[Name / Club]],tblIll_Div1[Name / Club],1,FALSE)),IF(ISNA(VLOOKUP(tblPointScore[[#This Row],[Name / Club]],tblIll_Div2[Name / Club],1,FALSE)),0,3),3)</f>
        <v>0</v>
      </c>
      <c r="K486" s="23">
        <f>IF(ISNA(VLOOKUP(tblPointScore[[#This Row],[Name / Club]],tblMac_Div1A[[Name / Club]:[Points]],5,FALSE)),0,VLOOKUP(tblPointScore[[#This Row],[Name / Club]],tblMac_Div1A[[Name / Club]:[Points]],5,FALSE))</f>
        <v>0</v>
      </c>
      <c r="L486" s="23">
        <f>IF(ISNA(VLOOKUP(tblPointScore[[#This Row],[Name / Club]],tblMac_Div1B[[Name / Club]:[Points]],5,FALSE)),0,VLOOKUP(tblPointScore[[#This Row],[Name / Club]],tblMac_Div1B[[Name / Club]:[Points]],5,FALSE))</f>
        <v>0</v>
      </c>
      <c r="M486" s="23">
        <f>IF(ISNA(VLOOKUP(tblPointScore[[#This Row],[Name / Club]],tblMac_Div2A[[Name / Club]:[Points]],5,FALSE)),0,VLOOKUP(tblPointScore[[#This Row],[Name / Club]],tblMac_Div2A[[Name / Club]:[Points]],5,FALSE))</f>
        <v>0</v>
      </c>
      <c r="N486" s="23">
        <f>IF(ISNA(VLOOKUP(tblPointScore[[#This Row],[Name / Club]],tblMac_Div2B[[Name / Club]:[Points]],5,FALSE)),0,VLOOKUP(tblPointScore[[#This Row],[Name / Club]],tblMac_Div2B[[Name / Club]:[Points]],5,FALSE))</f>
        <v>0</v>
      </c>
      <c r="O486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86" s="23">
        <f>IF(ISNA(VLOOKUP(tblPointScore[[#This Row],[Name / Club]],tblNow_Div1A[[Name / Club]:[Points]],5,FALSE)),0,VLOOKUP(tblPointScore[[#This Row],[Name / Club]],tblNow_Div1A[[Name / Club]:[Points]],5,FALSE))</f>
        <v>0</v>
      </c>
      <c r="Q486" s="23">
        <f>IF(ISNA(VLOOKUP(tblPointScore[[#This Row],[Name / Club]],tblNow_Div1B[[Name / Club]:[Points]],5,FALSE)),0,VLOOKUP(tblPointScore[[#This Row],[Name / Club]],tblNow_Div1B[[Name / Club]:[Points]],5,FALSE))</f>
        <v>0</v>
      </c>
      <c r="R486" s="23">
        <f>IF(ISNA(VLOOKUP(tblPointScore[[#This Row],[Name / Club]],tblNow_Div2A[[Name / Club]:[Points]],5,FALSE)),0,VLOOKUP(tblPointScore[[#This Row],[Name / Club]],tblNow_Div2A[[Name / Club]:[Points]],5,FALSE))</f>
        <v>0</v>
      </c>
      <c r="S486" s="23">
        <f>IF(ISNA(VLOOKUP(tblPointScore[[#This Row],[Name / Club]],tblNow_Div2B[[Name / Club]:[Points]],5,FALSE)),0,VLOOKUP(tblPointScore[[#This Row],[Name / Club]],tblNow_Div2B[[Name / Club]:[Points]],5,FALSE))</f>
        <v>0</v>
      </c>
      <c r="T486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86" s="23">
        <f>IF(ISNA(VLOOKUP(tblPointScore[[#This Row],[Name / Club]],tblSthn_Div1[[Name / Club]:[Points]],5,FALSE)),0,VLOOKUP(tblPointScore[[#This Row],[Name / Club]],tblSthn_Div1[[Name / Club]:[Points]],5,FALSE))</f>
        <v>0</v>
      </c>
      <c r="V486" s="23">
        <f>IF(ISNA(VLOOKUP(tblPointScore[[#This Row],[Name / Club]],tblSthn_Div2[[Name / Club]:[Points]],5,FALSE)),0,VLOOKUP(tblPointScore[[#This Row],[Name / Club]],tblSthn_Div2[[Name / Club]:[Points]],5,FALSE))</f>
        <v>0</v>
      </c>
      <c r="W486" s="23">
        <f>IF(ISNA(VLOOKUP(tblPointScore[[#This Row],[Name / Club]],tblSthn_Div1[Name / Club],1,FALSE)),IF(ISNA(VLOOKUP(tblPointScore[[#This Row],[Name / Club]],tblSthn_Div2[Name / Club],1,FALSE)),0,3),3)</f>
        <v>0</v>
      </c>
      <c r="X486" s="23">
        <f>SUM(tblPointScore[[#This Row],[Glbn Div 1]:[Sth H Pts]])</f>
        <v>0</v>
      </c>
      <c r="Y486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86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86" s="44" t="str">
        <f>IF(AND(tblPointScore[[#This Row],[Div 1 Pts]]&gt;0,tblPointScore[[#This Row],[Div 2 Pts]]&gt;0),"Y","N")</f>
        <v>N</v>
      </c>
      <c r="AB486" s="45" t="str">
        <f>IF(AND(tblPointScore[[#This Row],[Mac Div 1 A]]&gt;0,tblPointScore[[#This Row],[Mac Div 1 B]]&gt;0),"Y","N")</f>
        <v>N</v>
      </c>
      <c r="AC486" s="45" t="str">
        <f>IF(AND(tblPointScore[[#This Row],[Mac Div 2 A]]&gt;0,tblPointScore[[#This Row],[Mac Div 2 B]]&gt;0),"Y","N")</f>
        <v>N</v>
      </c>
      <c r="AD486" s="45" t="str">
        <f>IF(AND(tblPointScore[[#This Row],[Now Div 1 A]]&gt;0,tblPointScore[[#This Row],[Now Div 1 B]]&gt;0),"Y","N")</f>
        <v>N</v>
      </c>
      <c r="AE486" s="45" t="str">
        <f>IF(AND(tblPointScore[[#This Row],[Now Div 2 A]]&gt;0,tblPointScore[[#This Row],[Now Div 2 B]]&gt;0),"Y","N")</f>
        <v>N</v>
      </c>
      <c r="AF486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87" spans="1:32" hidden="1">
      <c r="A487" s="1">
        <f ca="1">CELL("row", A486)-1</f>
        <v>485</v>
      </c>
      <c r="B487" s="7" t="s">
        <v>267</v>
      </c>
      <c r="C487" s="7" t="s">
        <v>685</v>
      </c>
      <c r="D487" s="4" t="str">
        <f>CONCATENATE(tblPointScore[[#This Row],[Name]]," - ",tblPointScore[[#This Row],[Club]])</f>
        <v>Mullany Bridget - ICC</v>
      </c>
      <c r="E487" s="1">
        <f>IF(ISNA(VLOOKUP(tblPointScore[[#This Row],[Name / Club]],tblGlbn_Div1[[Name / Club]:[Points]],5,FALSE)),0,VLOOKUP(tblPointScore[[#This Row],[Name / Club]],tblGlbn_Div1[[Name / Club]:[Points]],5,FALSE))</f>
        <v>0</v>
      </c>
      <c r="F487" s="1">
        <f>IF(ISNA(VLOOKUP(tblPointScore[[#This Row],[Name / Club]],tblGlbn_Div2[[Name / Club]:[Points]],5,FALSE)),0,VLOOKUP(tblPointScore[[#This Row],[Name / Club]],tblGlbn_Div2[[Name / Club]:[Points]],5,FALSE))</f>
        <v>0</v>
      </c>
      <c r="G487" s="1">
        <f>IF(ISNA(VLOOKUP(tblPointScore[[#This Row],[Name / Club]],tblGlbn_Div1[Name / Club],1,FALSE)),IF(ISNA(VLOOKUP(tblPointScore[[#This Row],[Name / Club]],tblGlbn_Div2[Name / Club],1,FALSE)),0,3),3)</f>
        <v>0</v>
      </c>
      <c r="H487" s="1">
        <f>IF(ISNA(VLOOKUP(tblPointScore[[#This Row],[Name / Club]],tblIll_Div1[[Name / Club]:[Points]],5,FALSE)),0,VLOOKUP(tblPointScore[[#This Row],[Name / Club]],tblIll_Div1[[Name / Club]:[Points]],5,FALSE))</f>
        <v>0</v>
      </c>
      <c r="I487" s="1">
        <f>IF(ISNA(VLOOKUP(tblPointScore[[#This Row],[Name / Club]],tblIll_Div2[[Name / Club]:[Points]],5,FALSE)),0,VLOOKUP(tblPointScore[[#This Row],[Name / Club]],tblIll_Div2[[Name / Club]:[Points]],5,FALSE))</f>
        <v>0</v>
      </c>
      <c r="J487" s="1">
        <f>IF(ISNA(VLOOKUP(tblPointScore[[#This Row],[Name / Club]],tblIll_Div1[Name / Club],1,FALSE)),IF(ISNA(VLOOKUP(tblPointScore[[#This Row],[Name / Club]],tblIll_Div2[Name / Club],1,FALSE)),0,3),3)</f>
        <v>0</v>
      </c>
      <c r="K487" s="1">
        <f>IF(ISNA(VLOOKUP(tblPointScore[[#This Row],[Name / Club]],tblMac_Div1A[[Name / Club]:[Points]],5,FALSE)),0,VLOOKUP(tblPointScore[[#This Row],[Name / Club]],tblMac_Div1A[[Name / Club]:[Points]],5,FALSE))</f>
        <v>0</v>
      </c>
      <c r="L487" s="1">
        <f>IF(ISNA(VLOOKUP(tblPointScore[[#This Row],[Name / Club]],tblMac_Div1B[[Name / Club]:[Points]],5,FALSE)),0,VLOOKUP(tblPointScore[[#This Row],[Name / Club]],tblMac_Div1B[[Name / Club]:[Points]],5,FALSE))</f>
        <v>0</v>
      </c>
      <c r="M487" s="1">
        <f>IF(ISNA(VLOOKUP(tblPointScore[[#This Row],[Name / Club]],tblMac_Div2A[[Name / Club]:[Points]],5,FALSE)),0,VLOOKUP(tblPointScore[[#This Row],[Name / Club]],tblMac_Div2A[[Name / Club]:[Points]],5,FALSE))</f>
        <v>0</v>
      </c>
      <c r="N487" s="1">
        <f>IF(ISNA(VLOOKUP(tblPointScore[[#This Row],[Name / Club]],tblMac_Div2B[[Name / Club]:[Points]],5,FALSE)),0,VLOOKUP(tblPointScore[[#This Row],[Name / Club]],tblMac_Div2B[[Name / Club]:[Points]],5,FALSE))</f>
        <v>0</v>
      </c>
      <c r="O48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87" s="1">
        <f>IF(ISNA(VLOOKUP(tblPointScore[[#This Row],[Name / Club]],tblNow_Div1A[[Name / Club]:[Points]],5,FALSE)),0,VLOOKUP(tblPointScore[[#This Row],[Name / Club]],tblNow_Div1A[[Name / Club]:[Points]],5,FALSE))</f>
        <v>0</v>
      </c>
      <c r="Q487" s="1">
        <f>IF(ISNA(VLOOKUP(tblPointScore[[#This Row],[Name / Club]],tblNow_Div1B[[Name / Club]:[Points]],5,FALSE)),0,VLOOKUP(tblPointScore[[#This Row],[Name / Club]],tblNow_Div1B[[Name / Club]:[Points]],5,FALSE))</f>
        <v>0</v>
      </c>
      <c r="R487" s="1">
        <f>IF(ISNA(VLOOKUP(tblPointScore[[#This Row],[Name / Club]],tblNow_Div2A[[Name / Club]:[Points]],5,FALSE)),0,VLOOKUP(tblPointScore[[#This Row],[Name / Club]],tblNow_Div2A[[Name / Club]:[Points]],5,FALSE))</f>
        <v>0</v>
      </c>
      <c r="S487" s="1">
        <f>IF(ISNA(VLOOKUP(tblPointScore[[#This Row],[Name / Club]],tblNow_Div2B[[Name / Club]:[Points]],5,FALSE)),0,VLOOKUP(tblPointScore[[#This Row],[Name / Club]],tblNow_Div2B[[Name / Club]:[Points]],5,FALSE))</f>
        <v>0</v>
      </c>
      <c r="T48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87" s="1">
        <f>IF(ISNA(VLOOKUP(tblPointScore[[#This Row],[Name / Club]],tblSthn_Div1[[Name / Club]:[Points]],5,FALSE)),0,VLOOKUP(tblPointScore[[#This Row],[Name / Club]],tblSthn_Div1[[Name / Club]:[Points]],5,FALSE))</f>
        <v>0</v>
      </c>
      <c r="V487" s="1">
        <f>IF(ISNA(VLOOKUP(tblPointScore[[#This Row],[Name / Club]],tblSthn_Div2[[Name / Club]:[Points]],5,FALSE)),0,VLOOKUP(tblPointScore[[#This Row],[Name / Club]],tblSthn_Div2[[Name / Club]:[Points]],5,FALSE))</f>
        <v>0</v>
      </c>
      <c r="W487" s="1">
        <f>IF(ISNA(VLOOKUP(tblPointScore[[#This Row],[Name / Club]],tblSthn_Div1[Name / Club],1,FALSE)),IF(ISNA(VLOOKUP(tblPointScore[[#This Row],[Name / Club]],tblSthn_Div2[Name / Club],1,FALSE)),0,3),3)</f>
        <v>0</v>
      </c>
      <c r="X487" s="1">
        <f>SUM(tblPointScore[[#This Row],[Glbn Div 1]:[Sth H Pts]])</f>
        <v>0</v>
      </c>
      <c r="Y48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8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87" s="38" t="str">
        <f>IF(AND(tblPointScore[[#This Row],[Div 1 Pts]]&gt;0,tblPointScore[[#This Row],[Div 2 Pts]]&gt;0),"Y","N")</f>
        <v>N</v>
      </c>
      <c r="AB487" s="35" t="str">
        <f>IF(AND(tblPointScore[[#This Row],[Mac Div 1 A]]&gt;0,tblPointScore[[#This Row],[Mac Div 1 B]]&gt;0),"Y","N")</f>
        <v>N</v>
      </c>
      <c r="AC487" s="35" t="str">
        <f>IF(AND(tblPointScore[[#This Row],[Mac Div 2 A]]&gt;0,tblPointScore[[#This Row],[Mac Div 2 B]]&gt;0),"Y","N")</f>
        <v>N</v>
      </c>
      <c r="AD487" s="35" t="str">
        <f>IF(AND(tblPointScore[[#This Row],[Now Div 1 A]]&gt;0,tblPointScore[[#This Row],[Now Div 1 B]]&gt;0),"Y","N")</f>
        <v>N</v>
      </c>
      <c r="AE487" s="35" t="str">
        <f>IF(AND(tblPointScore[[#This Row],[Now Div 2 A]]&gt;0,tblPointScore[[#This Row],[Now Div 2 B]]&gt;0),"Y","N")</f>
        <v>N</v>
      </c>
      <c r="AF48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88" spans="1:32" hidden="1">
      <c r="A488" s="1">
        <f ca="1">CELL("row", A487)-1</f>
        <v>486</v>
      </c>
      <c r="B488" s="7" t="s">
        <v>503</v>
      </c>
      <c r="C488" s="7" t="s">
        <v>685</v>
      </c>
      <c r="D488" s="4" t="str">
        <f>CONCATENATE(tblPointScore[[#This Row],[Name]]," - ",tblPointScore[[#This Row],[Club]])</f>
        <v>Mullany Phil - ICC</v>
      </c>
      <c r="E488" s="1">
        <f>IF(ISNA(VLOOKUP(tblPointScore[[#This Row],[Name / Club]],tblGlbn_Div1[[Name / Club]:[Points]],5,FALSE)),0,VLOOKUP(tblPointScore[[#This Row],[Name / Club]],tblGlbn_Div1[[Name / Club]:[Points]],5,FALSE))</f>
        <v>0</v>
      </c>
      <c r="F488" s="9">
        <f>IF(ISNA(VLOOKUP(tblPointScore[[#This Row],[Name / Club]],tblGlbn_Div2[[Name / Club]:[Points]],5,FALSE)),0,VLOOKUP(tblPointScore[[#This Row],[Name / Club]],tblGlbn_Div2[[Name / Club]:[Points]],5,FALSE))</f>
        <v>0</v>
      </c>
      <c r="G488" s="9">
        <f>IF(ISNA(VLOOKUP(tblPointScore[[#This Row],[Name / Club]],tblGlbn_Div1[Name / Club],1,FALSE)),IF(ISNA(VLOOKUP(tblPointScore[[#This Row],[Name / Club]],tblGlbn_Div2[Name / Club],1,FALSE)),0,3),3)</f>
        <v>0</v>
      </c>
      <c r="H488" s="1">
        <f>IF(ISNA(VLOOKUP(tblPointScore[[#This Row],[Name / Club]],tblIll_Div1[[Name / Club]:[Points]],5,FALSE)),0,VLOOKUP(tblPointScore[[#This Row],[Name / Club]],tblIll_Div1[[Name / Club]:[Points]],5,FALSE))</f>
        <v>0</v>
      </c>
      <c r="I488" s="1">
        <f>IF(ISNA(VLOOKUP(tblPointScore[[#This Row],[Name / Club]],tblIll_Div2[[Name / Club]:[Points]],5,FALSE)),0,VLOOKUP(tblPointScore[[#This Row],[Name / Club]],tblIll_Div2[[Name / Club]:[Points]],5,FALSE))</f>
        <v>0</v>
      </c>
      <c r="J488" s="1">
        <f>IF(ISNA(VLOOKUP(tblPointScore[[#This Row],[Name / Club]],tblIll_Div1[Name / Club],1,FALSE)),IF(ISNA(VLOOKUP(tblPointScore[[#This Row],[Name / Club]],tblIll_Div2[Name / Club],1,FALSE)),0,3),3)</f>
        <v>0</v>
      </c>
      <c r="K488" s="1">
        <f>IF(ISNA(VLOOKUP(tblPointScore[[#This Row],[Name / Club]],tblMac_Div1A[[Name / Club]:[Points]],5,FALSE)),0,VLOOKUP(tblPointScore[[#This Row],[Name / Club]],tblMac_Div1A[[Name / Club]:[Points]],5,FALSE))</f>
        <v>0</v>
      </c>
      <c r="L488" s="1">
        <f>IF(ISNA(VLOOKUP(tblPointScore[[#This Row],[Name / Club]],tblMac_Div1B[[Name / Club]:[Points]],5,FALSE)),0,VLOOKUP(tblPointScore[[#This Row],[Name / Club]],tblMac_Div1B[[Name / Club]:[Points]],5,FALSE))</f>
        <v>0</v>
      </c>
      <c r="M488" s="1">
        <f>IF(ISNA(VLOOKUP(tblPointScore[[#This Row],[Name / Club]],tblMac_Div2A[[Name / Club]:[Points]],5,FALSE)),0,VLOOKUP(tblPointScore[[#This Row],[Name / Club]],tblMac_Div2A[[Name / Club]:[Points]],5,FALSE))</f>
        <v>0</v>
      </c>
      <c r="N488" s="1">
        <f>IF(ISNA(VLOOKUP(tblPointScore[[#This Row],[Name / Club]],tblMac_Div2B[[Name / Club]:[Points]],5,FALSE)),0,VLOOKUP(tblPointScore[[#This Row],[Name / Club]],tblMac_Div2B[[Name / Club]:[Points]],5,FALSE))</f>
        <v>0</v>
      </c>
      <c r="O48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88" s="1">
        <f>IF(ISNA(VLOOKUP(tblPointScore[[#This Row],[Name / Club]],tblNow_Div1A[[Name / Club]:[Points]],5,FALSE)),0,VLOOKUP(tblPointScore[[#This Row],[Name / Club]],tblNow_Div1A[[Name / Club]:[Points]],5,FALSE))</f>
        <v>0</v>
      </c>
      <c r="Q488" s="1">
        <f>IF(ISNA(VLOOKUP(tblPointScore[[#This Row],[Name / Club]],tblNow_Div1B[[Name / Club]:[Points]],5,FALSE)),0,VLOOKUP(tblPointScore[[#This Row],[Name / Club]],tblNow_Div1B[[Name / Club]:[Points]],5,FALSE))</f>
        <v>0</v>
      </c>
      <c r="R488" s="1">
        <f>IF(ISNA(VLOOKUP(tblPointScore[[#This Row],[Name / Club]],tblNow_Div2A[[Name / Club]:[Points]],5,FALSE)),0,VLOOKUP(tblPointScore[[#This Row],[Name / Club]],tblNow_Div2A[[Name / Club]:[Points]],5,FALSE))</f>
        <v>0</v>
      </c>
      <c r="S488" s="1">
        <f>IF(ISNA(VLOOKUP(tblPointScore[[#This Row],[Name / Club]],tblNow_Div2B[[Name / Club]:[Points]],5,FALSE)),0,VLOOKUP(tblPointScore[[#This Row],[Name / Club]],tblNow_Div2B[[Name / Club]:[Points]],5,FALSE))</f>
        <v>0</v>
      </c>
      <c r="T48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88" s="1">
        <f>IF(ISNA(VLOOKUP(tblPointScore[[#This Row],[Name / Club]],tblSthn_Div1[[Name / Club]:[Points]],5,FALSE)),0,VLOOKUP(tblPointScore[[#This Row],[Name / Club]],tblSthn_Div1[[Name / Club]:[Points]],5,FALSE))</f>
        <v>0</v>
      </c>
      <c r="V488" s="1">
        <f>IF(ISNA(VLOOKUP(tblPointScore[[#This Row],[Name / Club]],tblSthn_Div2[[Name / Club]:[Points]],5,FALSE)),0,VLOOKUP(tblPointScore[[#This Row],[Name / Club]],tblSthn_Div2[[Name / Club]:[Points]],5,FALSE))</f>
        <v>0</v>
      </c>
      <c r="W488" s="1">
        <f>IF(ISNA(VLOOKUP(tblPointScore[[#This Row],[Name / Club]],tblSthn_Div1[Name / Club],1,FALSE)),IF(ISNA(VLOOKUP(tblPointScore[[#This Row],[Name / Club]],tblSthn_Div2[Name / Club],1,FALSE)),0,3),3)</f>
        <v>0</v>
      </c>
      <c r="X488" s="9">
        <f>SUM(tblPointScore[[#This Row],[Glbn Div 1]:[Sth H Pts]])</f>
        <v>0</v>
      </c>
      <c r="Y48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8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88" s="38" t="str">
        <f>IF(AND(tblPointScore[[#This Row],[Div 1 Pts]]&gt;0,tblPointScore[[#This Row],[Div 2 Pts]]&gt;0),"Y","N")</f>
        <v>N</v>
      </c>
      <c r="AB488" s="35" t="str">
        <f>IF(AND(tblPointScore[[#This Row],[Mac Div 1 A]]&gt;0,tblPointScore[[#This Row],[Mac Div 1 B]]&gt;0),"Y","N")</f>
        <v>N</v>
      </c>
      <c r="AC488" s="35" t="str">
        <f>IF(AND(tblPointScore[[#This Row],[Mac Div 2 A]]&gt;0,tblPointScore[[#This Row],[Mac Div 2 B]]&gt;0),"Y","N")</f>
        <v>N</v>
      </c>
      <c r="AD488" s="35" t="str">
        <f>IF(AND(tblPointScore[[#This Row],[Now Div 1 A]]&gt;0,tblPointScore[[#This Row],[Now Div 1 B]]&gt;0),"Y","N")</f>
        <v>N</v>
      </c>
      <c r="AE488" s="35" t="str">
        <f>IF(AND(tblPointScore[[#This Row],[Now Div 2 A]]&gt;0,tblPointScore[[#This Row],[Now Div 2 B]]&gt;0),"Y","N")</f>
        <v>N</v>
      </c>
      <c r="AF48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89" spans="1:32" hidden="1">
      <c r="A489" s="1">
        <f ca="1">CELL("row", A488)-1</f>
        <v>487</v>
      </c>
      <c r="B489" s="7" t="s">
        <v>268</v>
      </c>
      <c r="C489" s="7" t="s">
        <v>685</v>
      </c>
      <c r="D489" s="4" t="str">
        <f>CONCATENATE(tblPointScore[[#This Row],[Name]]," - ",tblPointScore[[#This Row],[Club]])</f>
        <v>Mullany Wal  - ICC</v>
      </c>
      <c r="E489" s="1">
        <f>IF(ISNA(VLOOKUP(tblPointScore[[#This Row],[Name / Club]],tblGlbn_Div1[[Name / Club]:[Points]],5,FALSE)),0,VLOOKUP(tblPointScore[[#This Row],[Name / Club]],tblGlbn_Div1[[Name / Club]:[Points]],5,FALSE))</f>
        <v>0</v>
      </c>
      <c r="F489" s="1">
        <f>IF(ISNA(VLOOKUP(tblPointScore[[#This Row],[Name / Club]],tblGlbn_Div2[[Name / Club]:[Points]],5,FALSE)),0,VLOOKUP(tblPointScore[[#This Row],[Name / Club]],tblGlbn_Div2[[Name / Club]:[Points]],5,FALSE))</f>
        <v>0</v>
      </c>
      <c r="G489" s="1">
        <f>IF(ISNA(VLOOKUP(tblPointScore[[#This Row],[Name / Club]],tblGlbn_Div1[Name / Club],1,FALSE)),IF(ISNA(VLOOKUP(tblPointScore[[#This Row],[Name / Club]],tblGlbn_Div2[Name / Club],1,FALSE)),0,3),3)</f>
        <v>0</v>
      </c>
      <c r="H489" s="1">
        <f>IF(ISNA(VLOOKUP(tblPointScore[[#This Row],[Name / Club]],tblIll_Div1[[Name / Club]:[Points]],5,FALSE)),0,VLOOKUP(tblPointScore[[#This Row],[Name / Club]],tblIll_Div1[[Name / Club]:[Points]],5,FALSE))</f>
        <v>0</v>
      </c>
      <c r="I489" s="1">
        <f>IF(ISNA(VLOOKUP(tblPointScore[[#This Row],[Name / Club]],tblIll_Div2[[Name / Club]:[Points]],5,FALSE)),0,VLOOKUP(tblPointScore[[#This Row],[Name / Club]],tblIll_Div2[[Name / Club]:[Points]],5,FALSE))</f>
        <v>0</v>
      </c>
      <c r="J489" s="1">
        <f>IF(ISNA(VLOOKUP(tblPointScore[[#This Row],[Name / Club]],tblIll_Div1[Name / Club],1,FALSE)),IF(ISNA(VLOOKUP(tblPointScore[[#This Row],[Name / Club]],tblIll_Div2[Name / Club],1,FALSE)),0,3),3)</f>
        <v>0</v>
      </c>
      <c r="K489" s="1">
        <f>IF(ISNA(VLOOKUP(tblPointScore[[#This Row],[Name / Club]],tblMac_Div1A[[Name / Club]:[Points]],5,FALSE)),0,VLOOKUP(tblPointScore[[#This Row],[Name / Club]],tblMac_Div1A[[Name / Club]:[Points]],5,FALSE))</f>
        <v>0</v>
      </c>
      <c r="L489" s="1">
        <f>IF(ISNA(VLOOKUP(tblPointScore[[#This Row],[Name / Club]],tblMac_Div1B[[Name / Club]:[Points]],5,FALSE)),0,VLOOKUP(tblPointScore[[#This Row],[Name / Club]],tblMac_Div1B[[Name / Club]:[Points]],5,FALSE))</f>
        <v>0</v>
      </c>
      <c r="M489" s="1">
        <f>IF(ISNA(VLOOKUP(tblPointScore[[#This Row],[Name / Club]],tblMac_Div2A[[Name / Club]:[Points]],5,FALSE)),0,VLOOKUP(tblPointScore[[#This Row],[Name / Club]],tblMac_Div2A[[Name / Club]:[Points]],5,FALSE))</f>
        <v>0</v>
      </c>
      <c r="N489" s="1">
        <f>IF(ISNA(VLOOKUP(tblPointScore[[#This Row],[Name / Club]],tblMac_Div2B[[Name / Club]:[Points]],5,FALSE)),0,VLOOKUP(tblPointScore[[#This Row],[Name / Club]],tblMac_Div2B[[Name / Club]:[Points]],5,FALSE))</f>
        <v>0</v>
      </c>
      <c r="O48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89" s="1">
        <f>IF(ISNA(VLOOKUP(tblPointScore[[#This Row],[Name / Club]],tblNow_Div1A[[Name / Club]:[Points]],5,FALSE)),0,VLOOKUP(tblPointScore[[#This Row],[Name / Club]],tblNow_Div1A[[Name / Club]:[Points]],5,FALSE))</f>
        <v>0</v>
      </c>
      <c r="Q489" s="1">
        <f>IF(ISNA(VLOOKUP(tblPointScore[[#This Row],[Name / Club]],tblNow_Div1B[[Name / Club]:[Points]],5,FALSE)),0,VLOOKUP(tblPointScore[[#This Row],[Name / Club]],tblNow_Div1B[[Name / Club]:[Points]],5,FALSE))</f>
        <v>0</v>
      </c>
      <c r="R489" s="1">
        <f>IF(ISNA(VLOOKUP(tblPointScore[[#This Row],[Name / Club]],tblNow_Div2A[[Name / Club]:[Points]],5,FALSE)),0,VLOOKUP(tblPointScore[[#This Row],[Name / Club]],tblNow_Div2A[[Name / Club]:[Points]],5,FALSE))</f>
        <v>0</v>
      </c>
      <c r="S489" s="1">
        <f>IF(ISNA(VLOOKUP(tblPointScore[[#This Row],[Name / Club]],tblNow_Div2B[[Name / Club]:[Points]],5,FALSE)),0,VLOOKUP(tblPointScore[[#This Row],[Name / Club]],tblNow_Div2B[[Name / Club]:[Points]],5,FALSE))</f>
        <v>0</v>
      </c>
      <c r="T48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89" s="1">
        <f>IF(ISNA(VLOOKUP(tblPointScore[[#This Row],[Name / Club]],tblSthn_Div1[[Name / Club]:[Points]],5,FALSE)),0,VLOOKUP(tblPointScore[[#This Row],[Name / Club]],tblSthn_Div1[[Name / Club]:[Points]],5,FALSE))</f>
        <v>0</v>
      </c>
      <c r="V489" s="1">
        <f>IF(ISNA(VLOOKUP(tblPointScore[[#This Row],[Name / Club]],tblSthn_Div2[[Name / Club]:[Points]],5,FALSE)),0,VLOOKUP(tblPointScore[[#This Row],[Name / Club]],tblSthn_Div2[[Name / Club]:[Points]],5,FALSE))</f>
        <v>0</v>
      </c>
      <c r="W489" s="1">
        <f>IF(ISNA(VLOOKUP(tblPointScore[[#This Row],[Name / Club]],tblSthn_Div1[Name / Club],1,FALSE)),IF(ISNA(VLOOKUP(tblPointScore[[#This Row],[Name / Club]],tblSthn_Div2[Name / Club],1,FALSE)),0,3),3)</f>
        <v>0</v>
      </c>
      <c r="X489" s="1">
        <f>SUM(tblPointScore[[#This Row],[Glbn Div 1]:[Sth H Pts]])</f>
        <v>0</v>
      </c>
      <c r="Y48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8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89" s="38" t="str">
        <f>IF(AND(tblPointScore[[#This Row],[Div 1 Pts]]&gt;0,tblPointScore[[#This Row],[Div 2 Pts]]&gt;0),"Y","N")</f>
        <v>N</v>
      </c>
      <c r="AB489" s="35" t="str">
        <f>IF(AND(tblPointScore[[#This Row],[Mac Div 1 A]]&gt;0,tblPointScore[[#This Row],[Mac Div 1 B]]&gt;0),"Y","N")</f>
        <v>N</v>
      </c>
      <c r="AC489" s="35" t="str">
        <f>IF(AND(tblPointScore[[#This Row],[Mac Div 2 A]]&gt;0,tblPointScore[[#This Row],[Mac Div 2 B]]&gt;0),"Y","N")</f>
        <v>N</v>
      </c>
      <c r="AD489" s="35" t="str">
        <f>IF(AND(tblPointScore[[#This Row],[Now Div 1 A]]&gt;0,tblPointScore[[#This Row],[Now Div 1 B]]&gt;0),"Y","N")</f>
        <v>N</v>
      </c>
      <c r="AE489" s="35" t="str">
        <f>IF(AND(tblPointScore[[#This Row],[Now Div 2 A]]&gt;0,tblPointScore[[#This Row],[Now Div 2 B]]&gt;0),"Y","N")</f>
        <v>N</v>
      </c>
      <c r="AF48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90" spans="1:32" hidden="1">
      <c r="A490" s="1">
        <f ca="1">CELL("row", A489)-1</f>
        <v>488</v>
      </c>
      <c r="B490" s="43" t="s">
        <v>645</v>
      </c>
      <c r="C490" s="43" t="s">
        <v>683</v>
      </c>
      <c r="D490" s="22" t="str">
        <f>CONCATENATE(tblPointScore[[#This Row],[Name]]," - ",tblPointScore[[#This Row],[Club]])</f>
        <v>Murdoch Jim - SHCC</v>
      </c>
      <c r="E490" s="23">
        <f>IF(ISNA(VLOOKUP(tblPointScore[[#This Row],[Name / Club]],tblGlbn_Div1[[Name / Club]:[Points]],5,FALSE)),0,VLOOKUP(tblPointScore[[#This Row],[Name / Club]],tblGlbn_Div1[[Name / Club]:[Points]],5,FALSE))</f>
        <v>0</v>
      </c>
      <c r="F490" s="23">
        <f>IF(ISNA(VLOOKUP(tblPointScore[[#This Row],[Name / Club]],tblGlbn_Div2[[Name / Club]:[Points]],5,FALSE)),0,VLOOKUP(tblPointScore[[#This Row],[Name / Club]],tblGlbn_Div2[[Name / Club]:[Points]],5,FALSE))</f>
        <v>0</v>
      </c>
      <c r="G490" s="23">
        <f>IF(ISNA(VLOOKUP(tblPointScore[[#This Row],[Name / Club]],tblGlbn_Div1[Name / Club],1,FALSE)),IF(ISNA(VLOOKUP(tblPointScore[[#This Row],[Name / Club]],tblGlbn_Div2[Name / Club],1,FALSE)),0,3),3)</f>
        <v>0</v>
      </c>
      <c r="H490" s="23">
        <f>IF(ISNA(VLOOKUP(tblPointScore[[#This Row],[Name / Club]],tblIll_Div1[[Name / Club]:[Points]],5,FALSE)),0,VLOOKUP(tblPointScore[[#This Row],[Name / Club]],tblIll_Div1[[Name / Club]:[Points]],5,FALSE))</f>
        <v>0</v>
      </c>
      <c r="I490" s="23">
        <f>IF(ISNA(VLOOKUP(tblPointScore[[#This Row],[Name / Club]],tblIll_Div2[[Name / Club]:[Points]],5,FALSE)),0,VLOOKUP(tblPointScore[[#This Row],[Name / Club]],tblIll_Div2[[Name / Club]:[Points]],5,FALSE))</f>
        <v>0</v>
      </c>
      <c r="J490" s="23">
        <f>IF(ISNA(VLOOKUP(tblPointScore[[#This Row],[Name / Club]],tblIll_Div1[Name / Club],1,FALSE)),IF(ISNA(VLOOKUP(tblPointScore[[#This Row],[Name / Club]],tblIll_Div2[Name / Club],1,FALSE)),0,3),3)</f>
        <v>0</v>
      </c>
      <c r="K490" s="23">
        <f>IF(ISNA(VLOOKUP(tblPointScore[[#This Row],[Name / Club]],tblMac_Div1A[[Name / Club]:[Points]],5,FALSE)),0,VLOOKUP(tblPointScore[[#This Row],[Name / Club]],tblMac_Div1A[[Name / Club]:[Points]],5,FALSE))</f>
        <v>0</v>
      </c>
      <c r="L490" s="23">
        <f>IF(ISNA(VLOOKUP(tblPointScore[[#This Row],[Name / Club]],tblMac_Div1B[[Name / Club]:[Points]],5,FALSE)),0,VLOOKUP(tblPointScore[[#This Row],[Name / Club]],tblMac_Div1B[[Name / Club]:[Points]],5,FALSE))</f>
        <v>0</v>
      </c>
      <c r="M490" s="23">
        <f>IF(ISNA(VLOOKUP(tblPointScore[[#This Row],[Name / Club]],tblMac_Div2A[[Name / Club]:[Points]],5,FALSE)),0,VLOOKUP(tblPointScore[[#This Row],[Name / Club]],tblMac_Div2A[[Name / Club]:[Points]],5,FALSE))</f>
        <v>0</v>
      </c>
      <c r="N490" s="23">
        <f>IF(ISNA(VLOOKUP(tblPointScore[[#This Row],[Name / Club]],tblMac_Div2B[[Name / Club]:[Points]],5,FALSE)),0,VLOOKUP(tblPointScore[[#This Row],[Name / Club]],tblMac_Div2B[[Name / Club]:[Points]],5,FALSE))</f>
        <v>0</v>
      </c>
      <c r="O490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90" s="23">
        <f>IF(ISNA(VLOOKUP(tblPointScore[[#This Row],[Name / Club]],tblNow_Div1A[[Name / Club]:[Points]],5,FALSE)),0,VLOOKUP(tblPointScore[[#This Row],[Name / Club]],tblNow_Div1A[[Name / Club]:[Points]],5,FALSE))</f>
        <v>0</v>
      </c>
      <c r="Q490" s="23">
        <f>IF(ISNA(VLOOKUP(tblPointScore[[#This Row],[Name / Club]],tblNow_Div1B[[Name / Club]:[Points]],5,FALSE)),0,VLOOKUP(tblPointScore[[#This Row],[Name / Club]],tblNow_Div1B[[Name / Club]:[Points]],5,FALSE))</f>
        <v>0</v>
      </c>
      <c r="R490" s="23">
        <f>IF(ISNA(VLOOKUP(tblPointScore[[#This Row],[Name / Club]],tblNow_Div2A[[Name / Club]:[Points]],5,FALSE)),0,VLOOKUP(tblPointScore[[#This Row],[Name / Club]],tblNow_Div2A[[Name / Club]:[Points]],5,FALSE))</f>
        <v>0</v>
      </c>
      <c r="S490" s="23">
        <f>IF(ISNA(VLOOKUP(tblPointScore[[#This Row],[Name / Club]],tblNow_Div2B[[Name / Club]:[Points]],5,FALSE)),0,VLOOKUP(tblPointScore[[#This Row],[Name / Club]],tblNow_Div2B[[Name / Club]:[Points]],5,FALSE))</f>
        <v>0</v>
      </c>
      <c r="T490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90" s="23">
        <f>IF(ISNA(VLOOKUP(tblPointScore[[#This Row],[Name / Club]],tblSthn_Div1[[Name / Club]:[Points]],5,FALSE)),0,VLOOKUP(tblPointScore[[#This Row],[Name / Club]],tblSthn_Div1[[Name / Club]:[Points]],5,FALSE))</f>
        <v>0</v>
      </c>
      <c r="V490" s="23">
        <f>IF(ISNA(VLOOKUP(tblPointScore[[#This Row],[Name / Club]],tblSthn_Div2[[Name / Club]:[Points]],5,FALSE)),0,VLOOKUP(tblPointScore[[#This Row],[Name / Club]],tblSthn_Div2[[Name / Club]:[Points]],5,FALSE))</f>
        <v>0</v>
      </c>
      <c r="W490" s="23">
        <f>IF(ISNA(VLOOKUP(tblPointScore[[#This Row],[Name / Club]],tblSthn_Div1[Name / Club],1,FALSE)),IF(ISNA(VLOOKUP(tblPointScore[[#This Row],[Name / Club]],tblSthn_Div2[Name / Club],1,FALSE)),0,3),3)</f>
        <v>0</v>
      </c>
      <c r="X490" s="23">
        <f>SUM(tblPointScore[[#This Row],[Glbn Div 1]:[Sth H Pts]])</f>
        <v>0</v>
      </c>
      <c r="Y490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90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90" s="44" t="str">
        <f>IF(AND(tblPointScore[[#This Row],[Div 1 Pts]]&gt;0,tblPointScore[[#This Row],[Div 2 Pts]]&gt;0),"Y","N")</f>
        <v>N</v>
      </c>
      <c r="AB490" s="45" t="str">
        <f>IF(AND(tblPointScore[[#This Row],[Mac Div 1 A]]&gt;0,tblPointScore[[#This Row],[Mac Div 1 B]]&gt;0),"Y","N")</f>
        <v>N</v>
      </c>
      <c r="AC490" s="45" t="str">
        <f>IF(AND(tblPointScore[[#This Row],[Mac Div 2 A]]&gt;0,tblPointScore[[#This Row],[Mac Div 2 B]]&gt;0),"Y","N")</f>
        <v>N</v>
      </c>
      <c r="AD490" s="45" t="str">
        <f>IF(AND(tblPointScore[[#This Row],[Now Div 1 A]]&gt;0,tblPointScore[[#This Row],[Now Div 1 B]]&gt;0),"Y","N")</f>
        <v>N</v>
      </c>
      <c r="AE490" s="45" t="str">
        <f>IF(AND(tblPointScore[[#This Row],[Now Div 2 A]]&gt;0,tblPointScore[[#This Row],[Now Div 2 B]]&gt;0),"Y","N")</f>
        <v>N</v>
      </c>
      <c r="AF490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91" spans="1:32" hidden="1">
      <c r="A491" s="1">
        <f ca="1">CELL("row", A490)-1</f>
        <v>489</v>
      </c>
      <c r="B491" s="7" t="s">
        <v>269</v>
      </c>
      <c r="C491" s="7" t="s">
        <v>685</v>
      </c>
      <c r="D491" s="4" t="str">
        <f>CONCATENATE(tblPointScore[[#This Row],[Name]]," - ",tblPointScore[[#This Row],[Club]])</f>
        <v>Murray Brett - ICC</v>
      </c>
      <c r="E491" s="1">
        <f>IF(ISNA(VLOOKUP(tblPointScore[[#This Row],[Name / Club]],tblGlbn_Div1[[Name / Club]:[Points]],5,FALSE)),0,VLOOKUP(tblPointScore[[#This Row],[Name / Club]],tblGlbn_Div1[[Name / Club]:[Points]],5,FALSE))</f>
        <v>0</v>
      </c>
      <c r="F491" s="1">
        <f>IF(ISNA(VLOOKUP(tblPointScore[[#This Row],[Name / Club]],tblGlbn_Div2[[Name / Club]:[Points]],5,FALSE)),0,VLOOKUP(tblPointScore[[#This Row],[Name / Club]],tblGlbn_Div2[[Name / Club]:[Points]],5,FALSE))</f>
        <v>0</v>
      </c>
      <c r="G491" s="1">
        <f>IF(ISNA(VLOOKUP(tblPointScore[[#This Row],[Name / Club]],tblGlbn_Div1[Name / Club],1,FALSE)),IF(ISNA(VLOOKUP(tblPointScore[[#This Row],[Name / Club]],tblGlbn_Div2[Name / Club],1,FALSE)),0,3),3)</f>
        <v>0</v>
      </c>
      <c r="H491" s="1">
        <f>IF(ISNA(VLOOKUP(tblPointScore[[#This Row],[Name / Club]],tblIll_Div1[[Name / Club]:[Points]],5,FALSE)),0,VLOOKUP(tblPointScore[[#This Row],[Name / Club]],tblIll_Div1[[Name / Club]:[Points]],5,FALSE))</f>
        <v>0</v>
      </c>
      <c r="I491" s="1">
        <f>IF(ISNA(VLOOKUP(tblPointScore[[#This Row],[Name / Club]],tblIll_Div2[[Name / Club]:[Points]],5,FALSE)),0,VLOOKUP(tblPointScore[[#This Row],[Name / Club]],tblIll_Div2[[Name / Club]:[Points]],5,FALSE))</f>
        <v>0</v>
      </c>
      <c r="J491" s="1">
        <f>IF(ISNA(VLOOKUP(tblPointScore[[#This Row],[Name / Club]],tblIll_Div1[Name / Club],1,FALSE)),IF(ISNA(VLOOKUP(tblPointScore[[#This Row],[Name / Club]],tblIll_Div2[Name / Club],1,FALSE)),0,3),3)</f>
        <v>0</v>
      </c>
      <c r="K491" s="1">
        <f>IF(ISNA(VLOOKUP(tblPointScore[[#This Row],[Name / Club]],tblMac_Div1A[[Name / Club]:[Points]],5,FALSE)),0,VLOOKUP(tblPointScore[[#This Row],[Name / Club]],tblMac_Div1A[[Name / Club]:[Points]],5,FALSE))</f>
        <v>0</v>
      </c>
      <c r="L491" s="1">
        <f>IF(ISNA(VLOOKUP(tblPointScore[[#This Row],[Name / Club]],tblMac_Div1B[[Name / Club]:[Points]],5,FALSE)),0,VLOOKUP(tblPointScore[[#This Row],[Name / Club]],tblMac_Div1B[[Name / Club]:[Points]],5,FALSE))</f>
        <v>0</v>
      </c>
      <c r="M491" s="1">
        <f>IF(ISNA(VLOOKUP(tblPointScore[[#This Row],[Name / Club]],tblMac_Div2A[[Name / Club]:[Points]],5,FALSE)),0,VLOOKUP(tblPointScore[[#This Row],[Name / Club]],tblMac_Div2A[[Name / Club]:[Points]],5,FALSE))</f>
        <v>0</v>
      </c>
      <c r="N491" s="1">
        <f>IF(ISNA(VLOOKUP(tblPointScore[[#This Row],[Name / Club]],tblMac_Div2B[[Name / Club]:[Points]],5,FALSE)),0,VLOOKUP(tblPointScore[[#This Row],[Name / Club]],tblMac_Div2B[[Name / Club]:[Points]],5,FALSE))</f>
        <v>0</v>
      </c>
      <c r="O49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91" s="1">
        <f>IF(ISNA(VLOOKUP(tblPointScore[[#This Row],[Name / Club]],tblNow_Div1A[[Name / Club]:[Points]],5,FALSE)),0,VLOOKUP(tblPointScore[[#This Row],[Name / Club]],tblNow_Div1A[[Name / Club]:[Points]],5,FALSE))</f>
        <v>0</v>
      </c>
      <c r="Q491" s="1">
        <f>IF(ISNA(VLOOKUP(tblPointScore[[#This Row],[Name / Club]],tblNow_Div1B[[Name / Club]:[Points]],5,FALSE)),0,VLOOKUP(tblPointScore[[#This Row],[Name / Club]],tblNow_Div1B[[Name / Club]:[Points]],5,FALSE))</f>
        <v>0</v>
      </c>
      <c r="R491" s="1">
        <f>IF(ISNA(VLOOKUP(tblPointScore[[#This Row],[Name / Club]],tblNow_Div2A[[Name / Club]:[Points]],5,FALSE)),0,VLOOKUP(tblPointScore[[#This Row],[Name / Club]],tblNow_Div2A[[Name / Club]:[Points]],5,FALSE))</f>
        <v>0</v>
      </c>
      <c r="S491" s="1">
        <f>IF(ISNA(VLOOKUP(tblPointScore[[#This Row],[Name / Club]],tblNow_Div2B[[Name / Club]:[Points]],5,FALSE)),0,VLOOKUP(tblPointScore[[#This Row],[Name / Club]],tblNow_Div2B[[Name / Club]:[Points]],5,FALSE))</f>
        <v>0</v>
      </c>
      <c r="T49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91" s="1">
        <f>IF(ISNA(VLOOKUP(tblPointScore[[#This Row],[Name / Club]],tblSthn_Div1[[Name / Club]:[Points]],5,FALSE)),0,VLOOKUP(tblPointScore[[#This Row],[Name / Club]],tblSthn_Div1[[Name / Club]:[Points]],5,FALSE))</f>
        <v>0</v>
      </c>
      <c r="V491" s="1">
        <f>IF(ISNA(VLOOKUP(tblPointScore[[#This Row],[Name / Club]],tblSthn_Div2[[Name / Club]:[Points]],5,FALSE)),0,VLOOKUP(tblPointScore[[#This Row],[Name / Club]],tblSthn_Div2[[Name / Club]:[Points]],5,FALSE))</f>
        <v>0</v>
      </c>
      <c r="W491" s="1">
        <f>IF(ISNA(VLOOKUP(tblPointScore[[#This Row],[Name / Club]],tblSthn_Div1[Name / Club],1,FALSE)),IF(ISNA(VLOOKUP(tblPointScore[[#This Row],[Name / Club]],tblSthn_Div2[Name / Club],1,FALSE)),0,3),3)</f>
        <v>0</v>
      </c>
      <c r="X491" s="1">
        <f>SUM(tblPointScore[[#This Row],[Glbn Div 1]:[Sth H Pts]])</f>
        <v>0</v>
      </c>
      <c r="Y49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9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91" s="38" t="str">
        <f>IF(AND(tblPointScore[[#This Row],[Div 1 Pts]]&gt;0,tblPointScore[[#This Row],[Div 2 Pts]]&gt;0),"Y","N")</f>
        <v>N</v>
      </c>
      <c r="AB491" s="35" t="str">
        <f>IF(AND(tblPointScore[[#This Row],[Mac Div 1 A]]&gt;0,tblPointScore[[#This Row],[Mac Div 1 B]]&gt;0),"Y","N")</f>
        <v>N</v>
      </c>
      <c r="AC491" s="35" t="str">
        <f>IF(AND(tblPointScore[[#This Row],[Mac Div 2 A]]&gt;0,tblPointScore[[#This Row],[Mac Div 2 B]]&gt;0),"Y","N")</f>
        <v>N</v>
      </c>
      <c r="AD491" s="35" t="str">
        <f>IF(AND(tblPointScore[[#This Row],[Now Div 1 A]]&gt;0,tblPointScore[[#This Row],[Now Div 1 B]]&gt;0),"Y","N")</f>
        <v>N</v>
      </c>
      <c r="AE491" s="35" t="str">
        <f>IF(AND(tblPointScore[[#This Row],[Now Div 2 A]]&gt;0,tblPointScore[[#This Row],[Now Div 2 B]]&gt;0),"Y","N")</f>
        <v>N</v>
      </c>
      <c r="AF49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92" spans="1:32" hidden="1">
      <c r="A492" s="1">
        <f ca="1">CELL("row", A491)-1</f>
        <v>490</v>
      </c>
      <c r="B492" s="7" t="s">
        <v>270</v>
      </c>
      <c r="C492" s="7" t="s">
        <v>683</v>
      </c>
      <c r="D492" s="4" t="str">
        <f>CONCATENATE(tblPointScore[[#This Row],[Name]]," - ",tblPointScore[[#This Row],[Club]])</f>
        <v>Murray Gavin - SHCC</v>
      </c>
      <c r="E492" s="1">
        <f>IF(ISNA(VLOOKUP(tblPointScore[[#This Row],[Name / Club]],tblGlbn_Div1[[Name / Club]:[Points]],5,FALSE)),0,VLOOKUP(tblPointScore[[#This Row],[Name / Club]],tblGlbn_Div1[[Name / Club]:[Points]],5,FALSE))</f>
        <v>0</v>
      </c>
      <c r="F492" s="1">
        <f>IF(ISNA(VLOOKUP(tblPointScore[[#This Row],[Name / Club]],tblGlbn_Div2[[Name / Club]:[Points]],5,FALSE)),0,VLOOKUP(tblPointScore[[#This Row],[Name / Club]],tblGlbn_Div2[[Name / Club]:[Points]],5,FALSE))</f>
        <v>0</v>
      </c>
      <c r="G492" s="1">
        <f>IF(ISNA(VLOOKUP(tblPointScore[[#This Row],[Name / Club]],tblGlbn_Div1[Name / Club],1,FALSE)),IF(ISNA(VLOOKUP(tblPointScore[[#This Row],[Name / Club]],tblGlbn_Div2[Name / Club],1,FALSE)),0,3),3)</f>
        <v>0</v>
      </c>
      <c r="H492" s="1">
        <f>IF(ISNA(VLOOKUP(tblPointScore[[#This Row],[Name / Club]],tblIll_Div1[[Name / Club]:[Points]],5,FALSE)),0,VLOOKUP(tblPointScore[[#This Row],[Name / Club]],tblIll_Div1[[Name / Club]:[Points]],5,FALSE))</f>
        <v>0</v>
      </c>
      <c r="I492" s="1">
        <f>IF(ISNA(VLOOKUP(tblPointScore[[#This Row],[Name / Club]],tblIll_Div2[[Name / Club]:[Points]],5,FALSE)),0,VLOOKUP(tblPointScore[[#This Row],[Name / Club]],tblIll_Div2[[Name / Club]:[Points]],5,FALSE))</f>
        <v>0</v>
      </c>
      <c r="J492" s="1">
        <f>IF(ISNA(VLOOKUP(tblPointScore[[#This Row],[Name / Club]],tblIll_Div1[Name / Club],1,FALSE)),IF(ISNA(VLOOKUP(tblPointScore[[#This Row],[Name / Club]],tblIll_Div2[Name / Club],1,FALSE)),0,3),3)</f>
        <v>0</v>
      </c>
      <c r="K492" s="1">
        <f>IF(ISNA(VLOOKUP(tblPointScore[[#This Row],[Name / Club]],tblMac_Div1A[[Name / Club]:[Points]],5,FALSE)),0,VLOOKUP(tblPointScore[[#This Row],[Name / Club]],tblMac_Div1A[[Name / Club]:[Points]],5,FALSE))</f>
        <v>0</v>
      </c>
      <c r="L492" s="1">
        <f>IF(ISNA(VLOOKUP(tblPointScore[[#This Row],[Name / Club]],tblMac_Div1B[[Name / Club]:[Points]],5,FALSE)),0,VLOOKUP(tblPointScore[[#This Row],[Name / Club]],tblMac_Div1B[[Name / Club]:[Points]],5,FALSE))</f>
        <v>0</v>
      </c>
      <c r="M492" s="1">
        <f>IF(ISNA(VLOOKUP(tblPointScore[[#This Row],[Name / Club]],tblMac_Div2A[[Name / Club]:[Points]],5,FALSE)),0,VLOOKUP(tblPointScore[[#This Row],[Name / Club]],tblMac_Div2A[[Name / Club]:[Points]],5,FALSE))</f>
        <v>0</v>
      </c>
      <c r="N492" s="1">
        <f>IF(ISNA(VLOOKUP(tblPointScore[[#This Row],[Name / Club]],tblMac_Div2B[[Name / Club]:[Points]],5,FALSE)),0,VLOOKUP(tblPointScore[[#This Row],[Name / Club]],tblMac_Div2B[[Name / Club]:[Points]],5,FALSE))</f>
        <v>0</v>
      </c>
      <c r="O49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92" s="1">
        <f>IF(ISNA(VLOOKUP(tblPointScore[[#This Row],[Name / Club]],tblNow_Div1A[[Name / Club]:[Points]],5,FALSE)),0,VLOOKUP(tblPointScore[[#This Row],[Name / Club]],tblNow_Div1A[[Name / Club]:[Points]],5,FALSE))</f>
        <v>0</v>
      </c>
      <c r="Q492" s="1">
        <f>IF(ISNA(VLOOKUP(tblPointScore[[#This Row],[Name / Club]],tblNow_Div1B[[Name / Club]:[Points]],5,FALSE)),0,VLOOKUP(tblPointScore[[#This Row],[Name / Club]],tblNow_Div1B[[Name / Club]:[Points]],5,FALSE))</f>
        <v>0</v>
      </c>
      <c r="R492" s="1">
        <f>IF(ISNA(VLOOKUP(tblPointScore[[#This Row],[Name / Club]],tblNow_Div2A[[Name / Club]:[Points]],5,FALSE)),0,VLOOKUP(tblPointScore[[#This Row],[Name / Club]],tblNow_Div2A[[Name / Club]:[Points]],5,FALSE))</f>
        <v>0</v>
      </c>
      <c r="S492" s="1">
        <f>IF(ISNA(VLOOKUP(tblPointScore[[#This Row],[Name / Club]],tblNow_Div2B[[Name / Club]:[Points]],5,FALSE)),0,VLOOKUP(tblPointScore[[#This Row],[Name / Club]],tblNow_Div2B[[Name / Club]:[Points]],5,FALSE))</f>
        <v>0</v>
      </c>
      <c r="T49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92" s="1">
        <f>IF(ISNA(VLOOKUP(tblPointScore[[#This Row],[Name / Club]],tblSthn_Div1[[Name / Club]:[Points]],5,FALSE)),0,VLOOKUP(tblPointScore[[#This Row],[Name / Club]],tblSthn_Div1[[Name / Club]:[Points]],5,FALSE))</f>
        <v>0</v>
      </c>
      <c r="V492" s="1">
        <f>IF(ISNA(VLOOKUP(tblPointScore[[#This Row],[Name / Club]],tblSthn_Div2[[Name / Club]:[Points]],5,FALSE)),0,VLOOKUP(tblPointScore[[#This Row],[Name / Club]],tblSthn_Div2[[Name / Club]:[Points]],5,FALSE))</f>
        <v>0</v>
      </c>
      <c r="W492" s="1">
        <f>IF(ISNA(VLOOKUP(tblPointScore[[#This Row],[Name / Club]],tblSthn_Div1[Name / Club],1,FALSE)),IF(ISNA(VLOOKUP(tblPointScore[[#This Row],[Name / Club]],tblSthn_Div2[Name / Club],1,FALSE)),0,3),3)</f>
        <v>0</v>
      </c>
      <c r="X492" s="1">
        <f>SUM(tblPointScore[[#This Row],[Glbn Div 1]:[Sth H Pts]])</f>
        <v>0</v>
      </c>
      <c r="Y49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9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92" s="38" t="str">
        <f>IF(AND(tblPointScore[[#This Row],[Div 1 Pts]]&gt;0,tblPointScore[[#This Row],[Div 2 Pts]]&gt;0),"Y","N")</f>
        <v>N</v>
      </c>
      <c r="AB492" s="35" t="str">
        <f>IF(AND(tblPointScore[[#This Row],[Mac Div 1 A]]&gt;0,tblPointScore[[#This Row],[Mac Div 1 B]]&gt;0),"Y","N")</f>
        <v>N</v>
      </c>
      <c r="AC492" s="35" t="str">
        <f>IF(AND(tblPointScore[[#This Row],[Mac Div 2 A]]&gt;0,tblPointScore[[#This Row],[Mac Div 2 B]]&gt;0),"Y","N")</f>
        <v>N</v>
      </c>
      <c r="AD492" s="35" t="str">
        <f>IF(AND(tblPointScore[[#This Row],[Now Div 1 A]]&gt;0,tblPointScore[[#This Row],[Now Div 1 B]]&gt;0),"Y","N")</f>
        <v>N</v>
      </c>
      <c r="AE492" s="35" t="str">
        <f>IF(AND(tblPointScore[[#This Row],[Now Div 2 A]]&gt;0,tblPointScore[[#This Row],[Now Div 2 B]]&gt;0),"Y","N")</f>
        <v>N</v>
      </c>
      <c r="AF49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93" spans="1:32" hidden="1">
      <c r="A493" s="1">
        <f ca="1">CELL("row", A492)-1</f>
        <v>491</v>
      </c>
      <c r="B493" s="7" t="s">
        <v>73</v>
      </c>
      <c r="C493" s="7" t="s">
        <v>685</v>
      </c>
      <c r="D493" s="4" t="str">
        <f>CONCATENATE(tblPointScore[[#This Row],[Name]]," - ",tblPointScore[[#This Row],[Club]])</f>
        <v>Murray Paul - ICC</v>
      </c>
      <c r="E493" s="1">
        <f>IF(ISNA(VLOOKUP(tblPointScore[[#This Row],[Name / Club]],tblGlbn_Div1[[Name / Club]:[Points]],5,FALSE)),0,VLOOKUP(tblPointScore[[#This Row],[Name / Club]],tblGlbn_Div1[[Name / Club]:[Points]],5,FALSE))</f>
        <v>0</v>
      </c>
      <c r="F493" s="1">
        <f>IF(ISNA(VLOOKUP(tblPointScore[[#This Row],[Name / Club]],tblGlbn_Div2[[Name / Club]:[Points]],5,FALSE)),0,VLOOKUP(tblPointScore[[#This Row],[Name / Club]],tblGlbn_Div2[[Name / Club]:[Points]],5,FALSE))</f>
        <v>0</v>
      </c>
      <c r="G493" s="1">
        <f>IF(ISNA(VLOOKUP(tblPointScore[[#This Row],[Name / Club]],tblGlbn_Div1[Name / Club],1,FALSE)),IF(ISNA(VLOOKUP(tblPointScore[[#This Row],[Name / Club]],tblGlbn_Div2[Name / Club],1,FALSE)),0,3),3)</f>
        <v>0</v>
      </c>
      <c r="H493" s="1">
        <f>IF(ISNA(VLOOKUP(tblPointScore[[#This Row],[Name / Club]],tblIll_Div1[[Name / Club]:[Points]],5,FALSE)),0,VLOOKUP(tblPointScore[[#This Row],[Name / Club]],tblIll_Div1[[Name / Club]:[Points]],5,FALSE))</f>
        <v>0</v>
      </c>
      <c r="I493" s="1">
        <f>IF(ISNA(VLOOKUP(tblPointScore[[#This Row],[Name / Club]],tblIll_Div2[[Name / Club]:[Points]],5,FALSE)),0,VLOOKUP(tblPointScore[[#This Row],[Name / Club]],tblIll_Div2[[Name / Club]:[Points]],5,FALSE))</f>
        <v>0</v>
      </c>
      <c r="J493" s="1">
        <f>IF(ISNA(VLOOKUP(tblPointScore[[#This Row],[Name / Club]],tblIll_Div1[Name / Club],1,FALSE)),IF(ISNA(VLOOKUP(tblPointScore[[#This Row],[Name / Club]],tblIll_Div2[Name / Club],1,FALSE)),0,3),3)</f>
        <v>0</v>
      </c>
      <c r="K493" s="1">
        <f>IF(ISNA(VLOOKUP(tblPointScore[[#This Row],[Name / Club]],tblMac_Div1A[[Name / Club]:[Points]],5,FALSE)),0,VLOOKUP(tblPointScore[[#This Row],[Name / Club]],tblMac_Div1A[[Name / Club]:[Points]],5,FALSE))</f>
        <v>0</v>
      </c>
      <c r="L493" s="1">
        <f>IF(ISNA(VLOOKUP(tblPointScore[[#This Row],[Name / Club]],tblMac_Div1B[[Name / Club]:[Points]],5,FALSE)),0,VLOOKUP(tblPointScore[[#This Row],[Name / Club]],tblMac_Div1B[[Name / Club]:[Points]],5,FALSE))</f>
        <v>0</v>
      </c>
      <c r="M493" s="1">
        <f>IF(ISNA(VLOOKUP(tblPointScore[[#This Row],[Name / Club]],tblMac_Div2A[[Name / Club]:[Points]],5,FALSE)),0,VLOOKUP(tblPointScore[[#This Row],[Name / Club]],tblMac_Div2A[[Name / Club]:[Points]],5,FALSE))</f>
        <v>0</v>
      </c>
      <c r="N493" s="1">
        <f>IF(ISNA(VLOOKUP(tblPointScore[[#This Row],[Name / Club]],tblMac_Div2B[[Name / Club]:[Points]],5,FALSE)),0,VLOOKUP(tblPointScore[[#This Row],[Name / Club]],tblMac_Div2B[[Name / Club]:[Points]],5,FALSE))</f>
        <v>0</v>
      </c>
      <c r="O49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93" s="1">
        <f>IF(ISNA(VLOOKUP(tblPointScore[[#This Row],[Name / Club]],tblNow_Div1A[[Name / Club]:[Points]],5,FALSE)),0,VLOOKUP(tblPointScore[[#This Row],[Name / Club]],tblNow_Div1A[[Name / Club]:[Points]],5,FALSE))</f>
        <v>0</v>
      </c>
      <c r="Q493" s="1">
        <f>IF(ISNA(VLOOKUP(tblPointScore[[#This Row],[Name / Club]],tblNow_Div1B[[Name / Club]:[Points]],5,FALSE)),0,VLOOKUP(tblPointScore[[#This Row],[Name / Club]],tblNow_Div1B[[Name / Club]:[Points]],5,FALSE))</f>
        <v>0</v>
      </c>
      <c r="R493" s="1">
        <f>IF(ISNA(VLOOKUP(tblPointScore[[#This Row],[Name / Club]],tblNow_Div2A[[Name / Club]:[Points]],5,FALSE)),0,VLOOKUP(tblPointScore[[#This Row],[Name / Club]],tblNow_Div2A[[Name / Club]:[Points]],5,FALSE))</f>
        <v>0</v>
      </c>
      <c r="S493" s="1">
        <f>IF(ISNA(VLOOKUP(tblPointScore[[#This Row],[Name / Club]],tblNow_Div2B[[Name / Club]:[Points]],5,FALSE)),0,VLOOKUP(tblPointScore[[#This Row],[Name / Club]],tblNow_Div2B[[Name / Club]:[Points]],5,FALSE))</f>
        <v>0</v>
      </c>
      <c r="T49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93" s="1">
        <f>IF(ISNA(VLOOKUP(tblPointScore[[#This Row],[Name / Club]],tblSthn_Div1[[Name / Club]:[Points]],5,FALSE)),0,VLOOKUP(tblPointScore[[#This Row],[Name / Club]],tblSthn_Div1[[Name / Club]:[Points]],5,FALSE))</f>
        <v>0</v>
      </c>
      <c r="V493" s="1">
        <f>IF(ISNA(VLOOKUP(tblPointScore[[#This Row],[Name / Club]],tblSthn_Div2[[Name / Club]:[Points]],5,FALSE)),0,VLOOKUP(tblPointScore[[#This Row],[Name / Club]],tblSthn_Div2[[Name / Club]:[Points]],5,FALSE))</f>
        <v>0</v>
      </c>
      <c r="W493" s="1">
        <f>IF(ISNA(VLOOKUP(tblPointScore[[#This Row],[Name / Club]],tblSthn_Div1[Name / Club],1,FALSE)),IF(ISNA(VLOOKUP(tblPointScore[[#This Row],[Name / Club]],tblSthn_Div2[Name / Club],1,FALSE)),0,3),3)</f>
        <v>0</v>
      </c>
      <c r="X493" s="1">
        <f>SUM(tblPointScore[[#This Row],[Glbn Div 1]:[Sth H Pts]])</f>
        <v>0</v>
      </c>
      <c r="Y49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9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93" s="38" t="str">
        <f>IF(AND(tblPointScore[[#This Row],[Div 1 Pts]]&gt;0,tblPointScore[[#This Row],[Div 2 Pts]]&gt;0),"Y","N")</f>
        <v>N</v>
      </c>
      <c r="AB493" s="35" t="str">
        <f>IF(AND(tblPointScore[[#This Row],[Mac Div 1 A]]&gt;0,tblPointScore[[#This Row],[Mac Div 1 B]]&gt;0),"Y","N")</f>
        <v>N</v>
      </c>
      <c r="AC493" s="35" t="str">
        <f>IF(AND(tblPointScore[[#This Row],[Mac Div 2 A]]&gt;0,tblPointScore[[#This Row],[Mac Div 2 B]]&gt;0),"Y","N")</f>
        <v>N</v>
      </c>
      <c r="AD493" s="35" t="str">
        <f>IF(AND(tblPointScore[[#This Row],[Now Div 1 A]]&gt;0,tblPointScore[[#This Row],[Now Div 1 B]]&gt;0),"Y","N")</f>
        <v>N</v>
      </c>
      <c r="AE493" s="35" t="str">
        <f>IF(AND(tblPointScore[[#This Row],[Now Div 2 A]]&gt;0,tblPointScore[[#This Row],[Now Div 2 B]]&gt;0),"Y","N")</f>
        <v>N</v>
      </c>
      <c r="AF49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94" spans="1:32" hidden="1">
      <c r="A494" s="1">
        <f ca="1">CELL("row", A493)-1</f>
        <v>492</v>
      </c>
      <c r="B494" s="7" t="s">
        <v>271</v>
      </c>
      <c r="C494" s="7" t="s">
        <v>682</v>
      </c>
      <c r="D494" s="4" t="str">
        <f>CONCATENATE(tblPointScore[[#This Row],[Name]]," - ",tblPointScore[[#This Row],[Club]])</f>
        <v>Murtagh Darren - CCC</v>
      </c>
      <c r="E494" s="1">
        <f>IF(ISNA(VLOOKUP(tblPointScore[[#This Row],[Name / Club]],tblGlbn_Div1[[Name / Club]:[Points]],5,FALSE)),0,VLOOKUP(tblPointScore[[#This Row],[Name / Club]],tblGlbn_Div1[[Name / Club]:[Points]],5,FALSE))</f>
        <v>0</v>
      </c>
      <c r="F494" s="1">
        <f>IF(ISNA(VLOOKUP(tblPointScore[[#This Row],[Name / Club]],tblGlbn_Div2[[Name / Club]:[Points]],5,FALSE)),0,VLOOKUP(tblPointScore[[#This Row],[Name / Club]],tblGlbn_Div2[[Name / Club]:[Points]],5,FALSE))</f>
        <v>0</v>
      </c>
      <c r="G494" s="1">
        <f>IF(ISNA(VLOOKUP(tblPointScore[[#This Row],[Name / Club]],tblGlbn_Div1[Name / Club],1,FALSE)),IF(ISNA(VLOOKUP(tblPointScore[[#This Row],[Name / Club]],tblGlbn_Div2[Name / Club],1,FALSE)),0,3),3)</f>
        <v>0</v>
      </c>
      <c r="H494" s="1">
        <f>IF(ISNA(VLOOKUP(tblPointScore[[#This Row],[Name / Club]],tblIll_Div1[[Name / Club]:[Points]],5,FALSE)),0,VLOOKUP(tblPointScore[[#This Row],[Name / Club]],tblIll_Div1[[Name / Club]:[Points]],5,FALSE))</f>
        <v>0</v>
      </c>
      <c r="I494" s="1">
        <f>IF(ISNA(VLOOKUP(tblPointScore[[#This Row],[Name / Club]],tblIll_Div2[[Name / Club]:[Points]],5,FALSE)),0,VLOOKUP(tblPointScore[[#This Row],[Name / Club]],tblIll_Div2[[Name / Club]:[Points]],5,FALSE))</f>
        <v>0</v>
      </c>
      <c r="J494" s="1">
        <f>IF(ISNA(VLOOKUP(tblPointScore[[#This Row],[Name / Club]],tblIll_Div1[Name / Club],1,FALSE)),IF(ISNA(VLOOKUP(tblPointScore[[#This Row],[Name / Club]],tblIll_Div2[Name / Club],1,FALSE)),0,3),3)</f>
        <v>0</v>
      </c>
      <c r="K494" s="1">
        <f>IF(ISNA(VLOOKUP(tblPointScore[[#This Row],[Name / Club]],tblMac_Div1A[[Name / Club]:[Points]],5,FALSE)),0,VLOOKUP(tblPointScore[[#This Row],[Name / Club]],tblMac_Div1A[[Name / Club]:[Points]],5,FALSE))</f>
        <v>0</v>
      </c>
      <c r="L494" s="1">
        <f>IF(ISNA(VLOOKUP(tblPointScore[[#This Row],[Name / Club]],tblMac_Div1B[[Name / Club]:[Points]],5,FALSE)),0,VLOOKUP(tblPointScore[[#This Row],[Name / Club]],tblMac_Div1B[[Name / Club]:[Points]],5,FALSE))</f>
        <v>0</v>
      </c>
      <c r="M494" s="1">
        <f>IF(ISNA(VLOOKUP(tblPointScore[[#This Row],[Name / Club]],tblMac_Div2A[[Name / Club]:[Points]],5,FALSE)),0,VLOOKUP(tblPointScore[[#This Row],[Name / Club]],tblMac_Div2A[[Name / Club]:[Points]],5,FALSE))</f>
        <v>0</v>
      </c>
      <c r="N494" s="1">
        <f>IF(ISNA(VLOOKUP(tblPointScore[[#This Row],[Name / Club]],tblMac_Div2B[[Name / Club]:[Points]],5,FALSE)),0,VLOOKUP(tblPointScore[[#This Row],[Name / Club]],tblMac_Div2B[[Name / Club]:[Points]],5,FALSE))</f>
        <v>0</v>
      </c>
      <c r="O49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94" s="1">
        <f>IF(ISNA(VLOOKUP(tblPointScore[[#This Row],[Name / Club]],tblNow_Div1A[[Name / Club]:[Points]],5,FALSE)),0,VLOOKUP(tblPointScore[[#This Row],[Name / Club]],tblNow_Div1A[[Name / Club]:[Points]],5,FALSE))</f>
        <v>0</v>
      </c>
      <c r="Q494" s="1">
        <f>IF(ISNA(VLOOKUP(tblPointScore[[#This Row],[Name / Club]],tblNow_Div1B[[Name / Club]:[Points]],5,FALSE)),0,VLOOKUP(tblPointScore[[#This Row],[Name / Club]],tblNow_Div1B[[Name / Club]:[Points]],5,FALSE))</f>
        <v>0</v>
      </c>
      <c r="R494" s="1">
        <f>IF(ISNA(VLOOKUP(tblPointScore[[#This Row],[Name / Club]],tblNow_Div2A[[Name / Club]:[Points]],5,FALSE)),0,VLOOKUP(tblPointScore[[#This Row],[Name / Club]],tblNow_Div2A[[Name / Club]:[Points]],5,FALSE))</f>
        <v>0</v>
      </c>
      <c r="S494" s="1">
        <f>IF(ISNA(VLOOKUP(tblPointScore[[#This Row],[Name / Club]],tblNow_Div2B[[Name / Club]:[Points]],5,FALSE)),0,VLOOKUP(tblPointScore[[#This Row],[Name / Club]],tblNow_Div2B[[Name / Club]:[Points]],5,FALSE))</f>
        <v>0</v>
      </c>
      <c r="T49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94" s="1">
        <f>IF(ISNA(VLOOKUP(tblPointScore[[#This Row],[Name / Club]],tblSthn_Div1[[Name / Club]:[Points]],5,FALSE)),0,VLOOKUP(tblPointScore[[#This Row],[Name / Club]],tblSthn_Div1[[Name / Club]:[Points]],5,FALSE))</f>
        <v>0</v>
      </c>
      <c r="V494" s="1">
        <f>IF(ISNA(VLOOKUP(tblPointScore[[#This Row],[Name / Club]],tblSthn_Div2[[Name / Club]:[Points]],5,FALSE)),0,VLOOKUP(tblPointScore[[#This Row],[Name / Club]],tblSthn_Div2[[Name / Club]:[Points]],5,FALSE))</f>
        <v>0</v>
      </c>
      <c r="W494" s="1">
        <f>IF(ISNA(VLOOKUP(tblPointScore[[#This Row],[Name / Club]],tblSthn_Div1[Name / Club],1,FALSE)),IF(ISNA(VLOOKUP(tblPointScore[[#This Row],[Name / Club]],tblSthn_Div2[Name / Club],1,FALSE)),0,3),3)</f>
        <v>0</v>
      </c>
      <c r="X494" s="1">
        <f>SUM(tblPointScore[[#This Row],[Glbn Div 1]:[Sth H Pts]])</f>
        <v>0</v>
      </c>
      <c r="Y49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9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94" s="38" t="str">
        <f>IF(AND(tblPointScore[[#This Row],[Div 1 Pts]]&gt;0,tblPointScore[[#This Row],[Div 2 Pts]]&gt;0),"Y","N")</f>
        <v>N</v>
      </c>
      <c r="AB494" s="35" t="str">
        <f>IF(AND(tblPointScore[[#This Row],[Mac Div 1 A]]&gt;0,tblPointScore[[#This Row],[Mac Div 1 B]]&gt;0),"Y","N")</f>
        <v>N</v>
      </c>
      <c r="AC494" s="35" t="str">
        <f>IF(AND(tblPointScore[[#This Row],[Mac Div 2 A]]&gt;0,tblPointScore[[#This Row],[Mac Div 2 B]]&gt;0),"Y","N")</f>
        <v>N</v>
      </c>
      <c r="AD494" s="35" t="str">
        <f>IF(AND(tblPointScore[[#This Row],[Now Div 1 A]]&gt;0,tblPointScore[[#This Row],[Now Div 1 B]]&gt;0),"Y","N")</f>
        <v>N</v>
      </c>
      <c r="AE494" s="35" t="str">
        <f>IF(AND(tblPointScore[[#This Row],[Now Div 2 A]]&gt;0,tblPointScore[[#This Row],[Now Div 2 B]]&gt;0),"Y","N")</f>
        <v>N</v>
      </c>
      <c r="AF49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95" spans="1:32" hidden="1">
      <c r="A495" s="1">
        <f ca="1">CELL("row", A494)-1</f>
        <v>493</v>
      </c>
      <c r="B495" s="7" t="s">
        <v>272</v>
      </c>
      <c r="C495" s="7" t="s">
        <v>682</v>
      </c>
      <c r="D495" s="4" t="str">
        <f>CONCATENATE(tblPointScore[[#This Row],[Name]]," - ",tblPointScore[[#This Row],[Club]])</f>
        <v>Murtagh John - CCC</v>
      </c>
      <c r="E495" s="1">
        <f>IF(ISNA(VLOOKUP(tblPointScore[[#This Row],[Name / Club]],tblGlbn_Div1[[Name / Club]:[Points]],5,FALSE)),0,VLOOKUP(tblPointScore[[#This Row],[Name / Club]],tblGlbn_Div1[[Name / Club]:[Points]],5,FALSE))</f>
        <v>0</v>
      </c>
      <c r="F495" s="1">
        <f>IF(ISNA(VLOOKUP(tblPointScore[[#This Row],[Name / Club]],tblGlbn_Div2[[Name / Club]:[Points]],5,FALSE)),0,VLOOKUP(tblPointScore[[#This Row],[Name / Club]],tblGlbn_Div2[[Name / Club]:[Points]],5,FALSE))</f>
        <v>0</v>
      </c>
      <c r="G495" s="1">
        <f>IF(ISNA(VLOOKUP(tblPointScore[[#This Row],[Name / Club]],tblGlbn_Div1[Name / Club],1,FALSE)),IF(ISNA(VLOOKUP(tblPointScore[[#This Row],[Name / Club]],tblGlbn_Div2[Name / Club],1,FALSE)),0,3),3)</f>
        <v>0</v>
      </c>
      <c r="H495" s="1">
        <f>IF(ISNA(VLOOKUP(tblPointScore[[#This Row],[Name / Club]],tblIll_Div1[[Name / Club]:[Points]],5,FALSE)),0,VLOOKUP(tblPointScore[[#This Row],[Name / Club]],tblIll_Div1[[Name / Club]:[Points]],5,FALSE))</f>
        <v>0</v>
      </c>
      <c r="I495" s="1">
        <f>IF(ISNA(VLOOKUP(tblPointScore[[#This Row],[Name / Club]],tblIll_Div2[[Name / Club]:[Points]],5,FALSE)),0,VLOOKUP(tblPointScore[[#This Row],[Name / Club]],tblIll_Div2[[Name / Club]:[Points]],5,FALSE))</f>
        <v>0</v>
      </c>
      <c r="J495" s="1">
        <f>IF(ISNA(VLOOKUP(tblPointScore[[#This Row],[Name / Club]],tblIll_Div1[Name / Club],1,FALSE)),IF(ISNA(VLOOKUP(tblPointScore[[#This Row],[Name / Club]],tblIll_Div2[Name / Club],1,FALSE)),0,3),3)</f>
        <v>0</v>
      </c>
      <c r="K495" s="1">
        <f>IF(ISNA(VLOOKUP(tblPointScore[[#This Row],[Name / Club]],tblMac_Div1A[[Name / Club]:[Points]],5,FALSE)),0,VLOOKUP(tblPointScore[[#This Row],[Name / Club]],tblMac_Div1A[[Name / Club]:[Points]],5,FALSE))</f>
        <v>0</v>
      </c>
      <c r="L495" s="1">
        <f>IF(ISNA(VLOOKUP(tblPointScore[[#This Row],[Name / Club]],tblMac_Div1B[[Name / Club]:[Points]],5,FALSE)),0,VLOOKUP(tblPointScore[[#This Row],[Name / Club]],tblMac_Div1B[[Name / Club]:[Points]],5,FALSE))</f>
        <v>0</v>
      </c>
      <c r="M495" s="1">
        <f>IF(ISNA(VLOOKUP(tblPointScore[[#This Row],[Name / Club]],tblMac_Div2A[[Name / Club]:[Points]],5,FALSE)),0,VLOOKUP(tblPointScore[[#This Row],[Name / Club]],tblMac_Div2A[[Name / Club]:[Points]],5,FALSE))</f>
        <v>0</v>
      </c>
      <c r="N495" s="1">
        <f>IF(ISNA(VLOOKUP(tblPointScore[[#This Row],[Name / Club]],tblMac_Div2B[[Name / Club]:[Points]],5,FALSE)),0,VLOOKUP(tblPointScore[[#This Row],[Name / Club]],tblMac_Div2B[[Name / Club]:[Points]],5,FALSE))</f>
        <v>0</v>
      </c>
      <c r="O49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95" s="1">
        <f>IF(ISNA(VLOOKUP(tblPointScore[[#This Row],[Name / Club]],tblNow_Div1A[[Name / Club]:[Points]],5,FALSE)),0,VLOOKUP(tblPointScore[[#This Row],[Name / Club]],tblNow_Div1A[[Name / Club]:[Points]],5,FALSE))</f>
        <v>0</v>
      </c>
      <c r="Q495" s="1">
        <f>IF(ISNA(VLOOKUP(tblPointScore[[#This Row],[Name / Club]],tblNow_Div1B[[Name / Club]:[Points]],5,FALSE)),0,VLOOKUP(tblPointScore[[#This Row],[Name / Club]],tblNow_Div1B[[Name / Club]:[Points]],5,FALSE))</f>
        <v>0</v>
      </c>
      <c r="R495" s="1">
        <f>IF(ISNA(VLOOKUP(tblPointScore[[#This Row],[Name / Club]],tblNow_Div2A[[Name / Club]:[Points]],5,FALSE)),0,VLOOKUP(tblPointScore[[#This Row],[Name / Club]],tblNow_Div2A[[Name / Club]:[Points]],5,FALSE))</f>
        <v>0</v>
      </c>
      <c r="S495" s="1">
        <f>IF(ISNA(VLOOKUP(tblPointScore[[#This Row],[Name / Club]],tblNow_Div2B[[Name / Club]:[Points]],5,FALSE)),0,VLOOKUP(tblPointScore[[#This Row],[Name / Club]],tblNow_Div2B[[Name / Club]:[Points]],5,FALSE))</f>
        <v>0</v>
      </c>
      <c r="T49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95" s="1">
        <f>IF(ISNA(VLOOKUP(tblPointScore[[#This Row],[Name / Club]],tblSthn_Div1[[Name / Club]:[Points]],5,FALSE)),0,VLOOKUP(tblPointScore[[#This Row],[Name / Club]],tblSthn_Div1[[Name / Club]:[Points]],5,FALSE))</f>
        <v>0</v>
      </c>
      <c r="V495" s="1">
        <f>IF(ISNA(VLOOKUP(tblPointScore[[#This Row],[Name / Club]],tblSthn_Div2[[Name / Club]:[Points]],5,FALSE)),0,VLOOKUP(tblPointScore[[#This Row],[Name / Club]],tblSthn_Div2[[Name / Club]:[Points]],5,FALSE))</f>
        <v>0</v>
      </c>
      <c r="W495" s="1">
        <f>IF(ISNA(VLOOKUP(tblPointScore[[#This Row],[Name / Club]],tblSthn_Div1[Name / Club],1,FALSE)),IF(ISNA(VLOOKUP(tblPointScore[[#This Row],[Name / Club]],tblSthn_Div2[Name / Club],1,FALSE)),0,3),3)</f>
        <v>0</v>
      </c>
      <c r="X495" s="1">
        <f>SUM(tblPointScore[[#This Row],[Glbn Div 1]:[Sth H Pts]])</f>
        <v>0</v>
      </c>
      <c r="Y49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9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95" s="38" t="str">
        <f>IF(AND(tblPointScore[[#This Row],[Div 1 Pts]]&gt;0,tblPointScore[[#This Row],[Div 2 Pts]]&gt;0),"Y","N")</f>
        <v>N</v>
      </c>
      <c r="AB495" s="35" t="str">
        <f>IF(AND(tblPointScore[[#This Row],[Mac Div 1 A]]&gt;0,tblPointScore[[#This Row],[Mac Div 1 B]]&gt;0),"Y","N")</f>
        <v>N</v>
      </c>
      <c r="AC495" s="35" t="str">
        <f>IF(AND(tblPointScore[[#This Row],[Mac Div 2 A]]&gt;0,tblPointScore[[#This Row],[Mac Div 2 B]]&gt;0),"Y","N")</f>
        <v>N</v>
      </c>
      <c r="AD495" s="35" t="str">
        <f>IF(AND(tblPointScore[[#This Row],[Now Div 1 A]]&gt;0,tblPointScore[[#This Row],[Now Div 1 B]]&gt;0),"Y","N")</f>
        <v>N</v>
      </c>
      <c r="AE495" s="35" t="str">
        <f>IF(AND(tblPointScore[[#This Row],[Now Div 2 A]]&gt;0,tblPointScore[[#This Row],[Now Div 2 B]]&gt;0),"Y","N")</f>
        <v>N</v>
      </c>
      <c r="AF49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96" spans="1:32" hidden="1">
      <c r="A496" s="1">
        <f ca="1">CELL("row", A495)-1</f>
        <v>494</v>
      </c>
      <c r="B496" s="7" t="s">
        <v>273</v>
      </c>
      <c r="C496" s="7" t="s">
        <v>684</v>
      </c>
      <c r="D496" s="4" t="str">
        <f>CONCATENATE(tblPointScore[[#This Row],[Name]]," - ",tblPointScore[[#This Row],[Club]])</f>
        <v>Nancekivell Paul - NVC</v>
      </c>
      <c r="E496" s="1">
        <f>IF(ISNA(VLOOKUP(tblPointScore[[#This Row],[Name / Club]],tblGlbn_Div1[[Name / Club]:[Points]],5,FALSE)),0,VLOOKUP(tblPointScore[[#This Row],[Name / Club]],tblGlbn_Div1[[Name / Club]:[Points]],5,FALSE))</f>
        <v>0</v>
      </c>
      <c r="F496" s="1">
        <f>IF(ISNA(VLOOKUP(tblPointScore[[#This Row],[Name / Club]],tblGlbn_Div2[[Name / Club]:[Points]],5,FALSE)),0,VLOOKUP(tblPointScore[[#This Row],[Name / Club]],tblGlbn_Div2[[Name / Club]:[Points]],5,FALSE))</f>
        <v>0</v>
      </c>
      <c r="G496" s="1">
        <f>IF(ISNA(VLOOKUP(tblPointScore[[#This Row],[Name / Club]],tblGlbn_Div1[Name / Club],1,FALSE)),IF(ISNA(VLOOKUP(tblPointScore[[#This Row],[Name / Club]],tblGlbn_Div2[Name / Club],1,FALSE)),0,3),3)</f>
        <v>0</v>
      </c>
      <c r="H496" s="1">
        <f>IF(ISNA(VLOOKUP(tblPointScore[[#This Row],[Name / Club]],tblIll_Div1[[Name / Club]:[Points]],5,FALSE)),0,VLOOKUP(tblPointScore[[#This Row],[Name / Club]],tblIll_Div1[[Name / Club]:[Points]],5,FALSE))</f>
        <v>0</v>
      </c>
      <c r="I496" s="1">
        <f>IF(ISNA(VLOOKUP(tblPointScore[[#This Row],[Name / Club]],tblIll_Div2[[Name / Club]:[Points]],5,FALSE)),0,VLOOKUP(tblPointScore[[#This Row],[Name / Club]],tblIll_Div2[[Name / Club]:[Points]],5,FALSE))</f>
        <v>0</v>
      </c>
      <c r="J496" s="1">
        <f>IF(ISNA(VLOOKUP(tblPointScore[[#This Row],[Name / Club]],tblIll_Div1[Name / Club],1,FALSE)),IF(ISNA(VLOOKUP(tblPointScore[[#This Row],[Name / Club]],tblIll_Div2[Name / Club],1,FALSE)),0,3),3)</f>
        <v>0</v>
      </c>
      <c r="K496" s="1">
        <f>IF(ISNA(VLOOKUP(tblPointScore[[#This Row],[Name / Club]],tblMac_Div1A[[Name / Club]:[Points]],5,FALSE)),0,VLOOKUP(tblPointScore[[#This Row],[Name / Club]],tblMac_Div1A[[Name / Club]:[Points]],5,FALSE))</f>
        <v>0</v>
      </c>
      <c r="L496" s="1">
        <f>IF(ISNA(VLOOKUP(tblPointScore[[#This Row],[Name / Club]],tblMac_Div1B[[Name / Club]:[Points]],5,FALSE)),0,VLOOKUP(tblPointScore[[#This Row],[Name / Club]],tblMac_Div1B[[Name / Club]:[Points]],5,FALSE))</f>
        <v>0</v>
      </c>
      <c r="M496" s="1">
        <f>IF(ISNA(VLOOKUP(tblPointScore[[#This Row],[Name / Club]],tblMac_Div2A[[Name / Club]:[Points]],5,FALSE)),0,VLOOKUP(tblPointScore[[#This Row],[Name / Club]],tblMac_Div2A[[Name / Club]:[Points]],5,FALSE))</f>
        <v>0</v>
      </c>
      <c r="N496" s="1">
        <f>IF(ISNA(VLOOKUP(tblPointScore[[#This Row],[Name / Club]],tblMac_Div2B[[Name / Club]:[Points]],5,FALSE)),0,VLOOKUP(tblPointScore[[#This Row],[Name / Club]],tblMac_Div2B[[Name / Club]:[Points]],5,FALSE))</f>
        <v>0</v>
      </c>
      <c r="O49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96" s="1">
        <f>IF(ISNA(VLOOKUP(tblPointScore[[#This Row],[Name / Club]],tblNow_Div1A[[Name / Club]:[Points]],5,FALSE)),0,VLOOKUP(tblPointScore[[#This Row],[Name / Club]],tblNow_Div1A[[Name / Club]:[Points]],5,FALSE))</f>
        <v>0</v>
      </c>
      <c r="Q496" s="1">
        <f>IF(ISNA(VLOOKUP(tblPointScore[[#This Row],[Name / Club]],tblNow_Div1B[[Name / Club]:[Points]],5,FALSE)),0,VLOOKUP(tblPointScore[[#This Row],[Name / Club]],tblNow_Div1B[[Name / Club]:[Points]],5,FALSE))</f>
        <v>0</v>
      </c>
      <c r="R496" s="1">
        <f>IF(ISNA(VLOOKUP(tblPointScore[[#This Row],[Name / Club]],tblNow_Div2A[[Name / Club]:[Points]],5,FALSE)),0,VLOOKUP(tblPointScore[[#This Row],[Name / Club]],tblNow_Div2A[[Name / Club]:[Points]],5,FALSE))</f>
        <v>0</v>
      </c>
      <c r="S496" s="1">
        <f>IF(ISNA(VLOOKUP(tblPointScore[[#This Row],[Name / Club]],tblNow_Div2B[[Name / Club]:[Points]],5,FALSE)),0,VLOOKUP(tblPointScore[[#This Row],[Name / Club]],tblNow_Div2B[[Name / Club]:[Points]],5,FALSE))</f>
        <v>0</v>
      </c>
      <c r="T49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96" s="1">
        <f>IF(ISNA(VLOOKUP(tblPointScore[[#This Row],[Name / Club]],tblSthn_Div1[[Name / Club]:[Points]],5,FALSE)),0,VLOOKUP(tblPointScore[[#This Row],[Name / Club]],tblSthn_Div1[[Name / Club]:[Points]],5,FALSE))</f>
        <v>0</v>
      </c>
      <c r="V496" s="1">
        <f>IF(ISNA(VLOOKUP(tblPointScore[[#This Row],[Name / Club]],tblSthn_Div2[[Name / Club]:[Points]],5,FALSE)),0,VLOOKUP(tblPointScore[[#This Row],[Name / Club]],tblSthn_Div2[[Name / Club]:[Points]],5,FALSE))</f>
        <v>0</v>
      </c>
      <c r="W496" s="1">
        <f>IF(ISNA(VLOOKUP(tblPointScore[[#This Row],[Name / Club]],tblSthn_Div1[Name / Club],1,FALSE)),IF(ISNA(VLOOKUP(tblPointScore[[#This Row],[Name / Club]],tblSthn_Div2[Name / Club],1,FALSE)),0,3),3)</f>
        <v>0</v>
      </c>
      <c r="X496" s="1">
        <f>SUM(tblPointScore[[#This Row],[Glbn Div 1]:[Sth H Pts]])</f>
        <v>0</v>
      </c>
      <c r="Y49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9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96" s="38" t="str">
        <f>IF(AND(tblPointScore[[#This Row],[Div 1 Pts]]&gt;0,tblPointScore[[#This Row],[Div 2 Pts]]&gt;0),"Y","N")</f>
        <v>N</v>
      </c>
      <c r="AB496" s="35" t="str">
        <f>IF(AND(tblPointScore[[#This Row],[Mac Div 1 A]]&gt;0,tblPointScore[[#This Row],[Mac Div 1 B]]&gt;0),"Y","N")</f>
        <v>N</v>
      </c>
      <c r="AC496" s="35" t="str">
        <f>IF(AND(tblPointScore[[#This Row],[Mac Div 2 A]]&gt;0,tblPointScore[[#This Row],[Mac Div 2 B]]&gt;0),"Y","N")</f>
        <v>N</v>
      </c>
      <c r="AD496" s="35" t="str">
        <f>IF(AND(tblPointScore[[#This Row],[Now Div 1 A]]&gt;0,tblPointScore[[#This Row],[Now Div 1 B]]&gt;0),"Y","N")</f>
        <v>N</v>
      </c>
      <c r="AE496" s="35" t="str">
        <f>IF(AND(tblPointScore[[#This Row],[Now Div 2 A]]&gt;0,tblPointScore[[#This Row],[Now Div 2 B]]&gt;0),"Y","N")</f>
        <v>N</v>
      </c>
      <c r="AF49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97" spans="1:32" hidden="1">
      <c r="A497" s="1">
        <f ca="1">CELL("row", A496)-1</f>
        <v>495</v>
      </c>
      <c r="B497" s="7" t="s">
        <v>392</v>
      </c>
      <c r="C497" s="7" t="s">
        <v>683</v>
      </c>
      <c r="D497" s="4" t="str">
        <f>CONCATENATE(tblPointScore[[#This Row],[Name]]," - ",tblPointScore[[#This Row],[Club]])</f>
        <v>Nash Matt - SHCC</v>
      </c>
      <c r="E497" s="1">
        <f>IF(ISNA(VLOOKUP(tblPointScore[[#This Row],[Name / Club]],tblGlbn_Div1[[Name / Club]:[Points]],5,FALSE)),0,VLOOKUP(tblPointScore[[#This Row],[Name / Club]],tblGlbn_Div1[[Name / Club]:[Points]],5,FALSE))</f>
        <v>0</v>
      </c>
      <c r="F497" s="9">
        <f>IF(ISNA(VLOOKUP(tblPointScore[[#This Row],[Name / Club]],tblGlbn_Div2[[Name / Club]:[Points]],5,FALSE)),0,VLOOKUP(tblPointScore[[#This Row],[Name / Club]],tblGlbn_Div2[[Name / Club]:[Points]],5,FALSE))</f>
        <v>0</v>
      </c>
      <c r="G497" s="9">
        <f>IF(ISNA(VLOOKUP(tblPointScore[[#This Row],[Name / Club]],tblGlbn_Div1[Name / Club],1,FALSE)),IF(ISNA(VLOOKUP(tblPointScore[[#This Row],[Name / Club]],tblGlbn_Div2[Name / Club],1,FALSE)),0,3),3)</f>
        <v>0</v>
      </c>
      <c r="H497" s="1">
        <f>IF(ISNA(VLOOKUP(tblPointScore[[#This Row],[Name / Club]],tblIll_Div1[[Name / Club]:[Points]],5,FALSE)),0,VLOOKUP(tblPointScore[[#This Row],[Name / Club]],tblIll_Div1[[Name / Club]:[Points]],5,FALSE))</f>
        <v>0</v>
      </c>
      <c r="I497" s="1">
        <f>IF(ISNA(VLOOKUP(tblPointScore[[#This Row],[Name / Club]],tblIll_Div2[[Name / Club]:[Points]],5,FALSE)),0,VLOOKUP(tblPointScore[[#This Row],[Name / Club]],tblIll_Div2[[Name / Club]:[Points]],5,FALSE))</f>
        <v>0</v>
      </c>
      <c r="J497" s="1">
        <f>IF(ISNA(VLOOKUP(tblPointScore[[#This Row],[Name / Club]],tblIll_Div1[Name / Club],1,FALSE)),IF(ISNA(VLOOKUP(tblPointScore[[#This Row],[Name / Club]],tblIll_Div2[Name / Club],1,FALSE)),0,3),3)</f>
        <v>0</v>
      </c>
      <c r="K497" s="1">
        <f>IF(ISNA(VLOOKUP(tblPointScore[[#This Row],[Name / Club]],tblMac_Div1A[[Name / Club]:[Points]],5,FALSE)),0,VLOOKUP(tblPointScore[[#This Row],[Name / Club]],tblMac_Div1A[[Name / Club]:[Points]],5,FALSE))</f>
        <v>0</v>
      </c>
      <c r="L497" s="1">
        <f>IF(ISNA(VLOOKUP(tblPointScore[[#This Row],[Name / Club]],tblMac_Div1B[[Name / Club]:[Points]],5,FALSE)),0,VLOOKUP(tblPointScore[[#This Row],[Name / Club]],tblMac_Div1B[[Name / Club]:[Points]],5,FALSE))</f>
        <v>0</v>
      </c>
      <c r="M497" s="1">
        <f>IF(ISNA(VLOOKUP(tblPointScore[[#This Row],[Name / Club]],tblMac_Div2A[[Name / Club]:[Points]],5,FALSE)),0,VLOOKUP(tblPointScore[[#This Row],[Name / Club]],tblMac_Div2A[[Name / Club]:[Points]],5,FALSE))</f>
        <v>0</v>
      </c>
      <c r="N497" s="1">
        <f>IF(ISNA(VLOOKUP(tblPointScore[[#This Row],[Name / Club]],tblMac_Div2B[[Name / Club]:[Points]],5,FALSE)),0,VLOOKUP(tblPointScore[[#This Row],[Name / Club]],tblMac_Div2B[[Name / Club]:[Points]],5,FALSE))</f>
        <v>0</v>
      </c>
      <c r="O49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97" s="1">
        <f>IF(ISNA(VLOOKUP(tblPointScore[[#This Row],[Name / Club]],tblNow_Div1A[[Name / Club]:[Points]],5,FALSE)),0,VLOOKUP(tblPointScore[[#This Row],[Name / Club]],tblNow_Div1A[[Name / Club]:[Points]],5,FALSE))</f>
        <v>0</v>
      </c>
      <c r="Q497" s="1">
        <f>IF(ISNA(VLOOKUP(tblPointScore[[#This Row],[Name / Club]],tblNow_Div1B[[Name / Club]:[Points]],5,FALSE)),0,VLOOKUP(tblPointScore[[#This Row],[Name / Club]],tblNow_Div1B[[Name / Club]:[Points]],5,FALSE))</f>
        <v>0</v>
      </c>
      <c r="R497" s="1">
        <f>IF(ISNA(VLOOKUP(tblPointScore[[#This Row],[Name / Club]],tblNow_Div2A[[Name / Club]:[Points]],5,FALSE)),0,VLOOKUP(tblPointScore[[#This Row],[Name / Club]],tblNow_Div2A[[Name / Club]:[Points]],5,FALSE))</f>
        <v>0</v>
      </c>
      <c r="S497" s="1">
        <f>IF(ISNA(VLOOKUP(tblPointScore[[#This Row],[Name / Club]],tblNow_Div2B[[Name / Club]:[Points]],5,FALSE)),0,VLOOKUP(tblPointScore[[#This Row],[Name / Club]],tblNow_Div2B[[Name / Club]:[Points]],5,FALSE))</f>
        <v>0</v>
      </c>
      <c r="T49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97" s="1">
        <f>IF(ISNA(VLOOKUP(tblPointScore[[#This Row],[Name / Club]],tblSthn_Div1[[Name / Club]:[Points]],5,FALSE)),0,VLOOKUP(tblPointScore[[#This Row],[Name / Club]],tblSthn_Div1[[Name / Club]:[Points]],5,FALSE))</f>
        <v>0</v>
      </c>
      <c r="V497" s="1">
        <f>IF(ISNA(VLOOKUP(tblPointScore[[#This Row],[Name / Club]],tblSthn_Div2[[Name / Club]:[Points]],5,FALSE)),0,VLOOKUP(tblPointScore[[#This Row],[Name / Club]],tblSthn_Div2[[Name / Club]:[Points]],5,FALSE))</f>
        <v>0</v>
      </c>
      <c r="W497" s="1">
        <f>IF(ISNA(VLOOKUP(tblPointScore[[#This Row],[Name / Club]],tblSthn_Div1[Name / Club],1,FALSE)),IF(ISNA(VLOOKUP(tblPointScore[[#This Row],[Name / Club]],tblSthn_Div2[Name / Club],1,FALSE)),0,3),3)</f>
        <v>0</v>
      </c>
      <c r="X497" s="9">
        <f>SUM(tblPointScore[[#This Row],[Glbn Div 1]:[Sth H Pts]])</f>
        <v>0</v>
      </c>
      <c r="Y49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9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97" s="38" t="str">
        <f>IF(AND(tblPointScore[[#This Row],[Div 1 Pts]]&gt;0,tblPointScore[[#This Row],[Div 2 Pts]]&gt;0),"Y","N")</f>
        <v>N</v>
      </c>
      <c r="AB497" s="35" t="str">
        <f>IF(AND(tblPointScore[[#This Row],[Mac Div 1 A]]&gt;0,tblPointScore[[#This Row],[Mac Div 1 B]]&gt;0),"Y","N")</f>
        <v>N</v>
      </c>
      <c r="AC497" s="35" t="str">
        <f>IF(AND(tblPointScore[[#This Row],[Mac Div 2 A]]&gt;0,tblPointScore[[#This Row],[Mac Div 2 B]]&gt;0),"Y","N")</f>
        <v>N</v>
      </c>
      <c r="AD497" s="35" t="str">
        <f>IF(AND(tblPointScore[[#This Row],[Now Div 1 A]]&gt;0,tblPointScore[[#This Row],[Now Div 1 B]]&gt;0),"Y","N")</f>
        <v>N</v>
      </c>
      <c r="AE497" s="35" t="str">
        <f>IF(AND(tblPointScore[[#This Row],[Now Div 2 A]]&gt;0,tblPointScore[[#This Row],[Now Div 2 B]]&gt;0),"Y","N")</f>
        <v>N</v>
      </c>
      <c r="AF49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98" spans="1:32" hidden="1">
      <c r="A498" s="1">
        <f ca="1">CELL("row", A497)-1</f>
        <v>496</v>
      </c>
      <c r="B498" s="7" t="s">
        <v>274</v>
      </c>
      <c r="C498" s="7" t="s">
        <v>683</v>
      </c>
      <c r="D498" s="4" t="str">
        <f>CONCATENATE(tblPointScore[[#This Row],[Name]]," - ",tblPointScore[[#This Row],[Club]])</f>
        <v>Naughton Alan - SHCC</v>
      </c>
      <c r="E498" s="1">
        <f>IF(ISNA(VLOOKUP(tblPointScore[[#This Row],[Name / Club]],tblGlbn_Div1[[Name / Club]:[Points]],5,FALSE)),0,VLOOKUP(tblPointScore[[#This Row],[Name / Club]],tblGlbn_Div1[[Name / Club]:[Points]],5,FALSE))</f>
        <v>0</v>
      </c>
      <c r="F498" s="1">
        <f>IF(ISNA(VLOOKUP(tblPointScore[[#This Row],[Name / Club]],tblGlbn_Div2[[Name / Club]:[Points]],5,FALSE)),0,VLOOKUP(tblPointScore[[#This Row],[Name / Club]],tblGlbn_Div2[[Name / Club]:[Points]],5,FALSE))</f>
        <v>0</v>
      </c>
      <c r="G498" s="1">
        <f>IF(ISNA(VLOOKUP(tblPointScore[[#This Row],[Name / Club]],tblGlbn_Div1[Name / Club],1,FALSE)),IF(ISNA(VLOOKUP(tblPointScore[[#This Row],[Name / Club]],tblGlbn_Div2[Name / Club],1,FALSE)),0,3),3)</f>
        <v>0</v>
      </c>
      <c r="H498" s="1">
        <f>IF(ISNA(VLOOKUP(tblPointScore[[#This Row],[Name / Club]],tblIll_Div1[[Name / Club]:[Points]],5,FALSE)),0,VLOOKUP(tblPointScore[[#This Row],[Name / Club]],tblIll_Div1[[Name / Club]:[Points]],5,FALSE))</f>
        <v>0</v>
      </c>
      <c r="I498" s="1">
        <f>IF(ISNA(VLOOKUP(tblPointScore[[#This Row],[Name / Club]],tblIll_Div2[[Name / Club]:[Points]],5,FALSE)),0,VLOOKUP(tblPointScore[[#This Row],[Name / Club]],tblIll_Div2[[Name / Club]:[Points]],5,FALSE))</f>
        <v>0</v>
      </c>
      <c r="J498" s="1">
        <f>IF(ISNA(VLOOKUP(tblPointScore[[#This Row],[Name / Club]],tblIll_Div1[Name / Club],1,FALSE)),IF(ISNA(VLOOKUP(tblPointScore[[#This Row],[Name / Club]],tblIll_Div2[Name / Club],1,FALSE)),0,3),3)</f>
        <v>0</v>
      </c>
      <c r="K498" s="1">
        <f>IF(ISNA(VLOOKUP(tblPointScore[[#This Row],[Name / Club]],tblMac_Div1A[[Name / Club]:[Points]],5,FALSE)),0,VLOOKUP(tblPointScore[[#This Row],[Name / Club]],tblMac_Div1A[[Name / Club]:[Points]],5,FALSE))</f>
        <v>0</v>
      </c>
      <c r="L498" s="1">
        <f>IF(ISNA(VLOOKUP(tblPointScore[[#This Row],[Name / Club]],tblMac_Div1B[[Name / Club]:[Points]],5,FALSE)),0,VLOOKUP(tblPointScore[[#This Row],[Name / Club]],tblMac_Div1B[[Name / Club]:[Points]],5,FALSE))</f>
        <v>0</v>
      </c>
      <c r="M498" s="1">
        <f>IF(ISNA(VLOOKUP(tblPointScore[[#This Row],[Name / Club]],tblMac_Div2A[[Name / Club]:[Points]],5,FALSE)),0,VLOOKUP(tblPointScore[[#This Row],[Name / Club]],tblMac_Div2A[[Name / Club]:[Points]],5,FALSE))</f>
        <v>0</v>
      </c>
      <c r="N498" s="1">
        <f>IF(ISNA(VLOOKUP(tblPointScore[[#This Row],[Name / Club]],tblMac_Div2B[[Name / Club]:[Points]],5,FALSE)),0,VLOOKUP(tblPointScore[[#This Row],[Name / Club]],tblMac_Div2B[[Name / Club]:[Points]],5,FALSE))</f>
        <v>0</v>
      </c>
      <c r="O49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98" s="1">
        <f>IF(ISNA(VLOOKUP(tblPointScore[[#This Row],[Name / Club]],tblNow_Div1A[[Name / Club]:[Points]],5,FALSE)),0,VLOOKUP(tblPointScore[[#This Row],[Name / Club]],tblNow_Div1A[[Name / Club]:[Points]],5,FALSE))</f>
        <v>0</v>
      </c>
      <c r="Q498" s="1">
        <f>IF(ISNA(VLOOKUP(tblPointScore[[#This Row],[Name / Club]],tblNow_Div1B[[Name / Club]:[Points]],5,FALSE)),0,VLOOKUP(tblPointScore[[#This Row],[Name / Club]],tblNow_Div1B[[Name / Club]:[Points]],5,FALSE))</f>
        <v>0</v>
      </c>
      <c r="R498" s="1">
        <f>IF(ISNA(VLOOKUP(tblPointScore[[#This Row],[Name / Club]],tblNow_Div2A[[Name / Club]:[Points]],5,FALSE)),0,VLOOKUP(tblPointScore[[#This Row],[Name / Club]],tblNow_Div2A[[Name / Club]:[Points]],5,FALSE))</f>
        <v>0</v>
      </c>
      <c r="S498" s="1">
        <f>IF(ISNA(VLOOKUP(tblPointScore[[#This Row],[Name / Club]],tblNow_Div2B[[Name / Club]:[Points]],5,FALSE)),0,VLOOKUP(tblPointScore[[#This Row],[Name / Club]],tblNow_Div2B[[Name / Club]:[Points]],5,FALSE))</f>
        <v>0</v>
      </c>
      <c r="T49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98" s="1">
        <f>IF(ISNA(VLOOKUP(tblPointScore[[#This Row],[Name / Club]],tblSthn_Div1[[Name / Club]:[Points]],5,FALSE)),0,VLOOKUP(tblPointScore[[#This Row],[Name / Club]],tblSthn_Div1[[Name / Club]:[Points]],5,FALSE))</f>
        <v>0</v>
      </c>
      <c r="V498" s="1">
        <f>IF(ISNA(VLOOKUP(tblPointScore[[#This Row],[Name / Club]],tblSthn_Div2[[Name / Club]:[Points]],5,FALSE)),0,VLOOKUP(tblPointScore[[#This Row],[Name / Club]],tblSthn_Div2[[Name / Club]:[Points]],5,FALSE))</f>
        <v>0</v>
      </c>
      <c r="W498" s="1">
        <f>IF(ISNA(VLOOKUP(tblPointScore[[#This Row],[Name / Club]],tblSthn_Div1[Name / Club],1,FALSE)),IF(ISNA(VLOOKUP(tblPointScore[[#This Row],[Name / Club]],tblSthn_Div2[Name / Club],1,FALSE)),0,3),3)</f>
        <v>0</v>
      </c>
      <c r="X498" s="1">
        <f>SUM(tblPointScore[[#This Row],[Glbn Div 1]:[Sth H Pts]])</f>
        <v>0</v>
      </c>
      <c r="Y49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9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98" s="38" t="str">
        <f>IF(AND(tblPointScore[[#This Row],[Div 1 Pts]]&gt;0,tblPointScore[[#This Row],[Div 2 Pts]]&gt;0),"Y","N")</f>
        <v>N</v>
      </c>
      <c r="AB498" s="35" t="str">
        <f>IF(AND(tblPointScore[[#This Row],[Mac Div 1 A]]&gt;0,tblPointScore[[#This Row],[Mac Div 1 B]]&gt;0),"Y","N")</f>
        <v>N</v>
      </c>
      <c r="AC498" s="35" t="str">
        <f>IF(AND(tblPointScore[[#This Row],[Mac Div 2 A]]&gt;0,tblPointScore[[#This Row],[Mac Div 2 B]]&gt;0),"Y","N")</f>
        <v>N</v>
      </c>
      <c r="AD498" s="35" t="str">
        <f>IF(AND(tblPointScore[[#This Row],[Now Div 1 A]]&gt;0,tblPointScore[[#This Row],[Now Div 1 B]]&gt;0),"Y","N")</f>
        <v>N</v>
      </c>
      <c r="AE498" s="35" t="str">
        <f>IF(AND(tblPointScore[[#This Row],[Now Div 2 A]]&gt;0,tblPointScore[[#This Row],[Now Div 2 B]]&gt;0),"Y","N")</f>
        <v>N</v>
      </c>
      <c r="AF49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499" spans="1:32" hidden="1">
      <c r="A499" s="20">
        <f ca="1">CELL("row", A498)-1</f>
        <v>497</v>
      </c>
      <c r="B499" s="43" t="s">
        <v>667</v>
      </c>
      <c r="C499" s="43" t="s">
        <v>685</v>
      </c>
      <c r="D499" s="22" t="str">
        <f>CONCATENATE(tblPointScore[[#This Row],[Name]]," - ",tblPointScore[[#This Row],[Club]])</f>
        <v>Naulty Heidi - ICC</v>
      </c>
      <c r="E499" s="23">
        <f>IF(ISNA(VLOOKUP(tblPointScore[[#This Row],[Name / Club]],tblGlbn_Div1[[Name / Club]:[Points]],5,FALSE)),0,VLOOKUP(tblPointScore[[#This Row],[Name / Club]],tblGlbn_Div1[[Name / Club]:[Points]],5,FALSE))</f>
        <v>0</v>
      </c>
      <c r="F499" s="23">
        <f>IF(ISNA(VLOOKUP(tblPointScore[[#This Row],[Name / Club]],tblGlbn_Div2[[Name / Club]:[Points]],5,FALSE)),0,VLOOKUP(tblPointScore[[#This Row],[Name / Club]],tblGlbn_Div2[[Name / Club]:[Points]],5,FALSE))</f>
        <v>0</v>
      </c>
      <c r="G499" s="23">
        <f>IF(ISNA(VLOOKUP(tblPointScore[[#This Row],[Name / Club]],tblGlbn_Div1[Name / Club],1,FALSE)),IF(ISNA(VLOOKUP(tblPointScore[[#This Row],[Name / Club]],tblGlbn_Div2[Name / Club],1,FALSE)),0,3),3)</f>
        <v>0</v>
      </c>
      <c r="H499" s="23">
        <f>IF(ISNA(VLOOKUP(tblPointScore[[#This Row],[Name / Club]],tblIll_Div1[[Name / Club]:[Points]],5,FALSE)),0,VLOOKUP(tblPointScore[[#This Row],[Name / Club]],tblIll_Div1[[Name / Club]:[Points]],5,FALSE))</f>
        <v>0</v>
      </c>
      <c r="I499" s="23">
        <f>IF(ISNA(VLOOKUP(tblPointScore[[#This Row],[Name / Club]],tblIll_Div2[[Name / Club]:[Points]],5,FALSE)),0,VLOOKUP(tblPointScore[[#This Row],[Name / Club]],tblIll_Div2[[Name / Club]:[Points]],5,FALSE))</f>
        <v>0</v>
      </c>
      <c r="J499" s="23">
        <f>IF(ISNA(VLOOKUP(tblPointScore[[#This Row],[Name / Club]],tblIll_Div1[Name / Club],1,FALSE)),IF(ISNA(VLOOKUP(tblPointScore[[#This Row],[Name / Club]],tblIll_Div2[Name / Club],1,FALSE)),0,3),3)</f>
        <v>0</v>
      </c>
      <c r="K499" s="23">
        <f>IF(ISNA(VLOOKUP(tblPointScore[[#This Row],[Name / Club]],tblMac_Div1A[[Name / Club]:[Points]],5,FALSE)),0,VLOOKUP(tblPointScore[[#This Row],[Name / Club]],tblMac_Div1A[[Name / Club]:[Points]],5,FALSE))</f>
        <v>0</v>
      </c>
      <c r="L499" s="23">
        <f>IF(ISNA(VLOOKUP(tblPointScore[[#This Row],[Name / Club]],tblMac_Div1B[[Name / Club]:[Points]],5,FALSE)),0,VLOOKUP(tblPointScore[[#This Row],[Name / Club]],tblMac_Div1B[[Name / Club]:[Points]],5,FALSE))</f>
        <v>0</v>
      </c>
      <c r="M499" s="23">
        <f>IF(ISNA(VLOOKUP(tblPointScore[[#This Row],[Name / Club]],tblMac_Div2A[[Name / Club]:[Points]],5,FALSE)),0,VLOOKUP(tblPointScore[[#This Row],[Name / Club]],tblMac_Div2A[[Name / Club]:[Points]],5,FALSE))</f>
        <v>0</v>
      </c>
      <c r="N499" s="23">
        <f>IF(ISNA(VLOOKUP(tblPointScore[[#This Row],[Name / Club]],tblMac_Div2B[[Name / Club]:[Points]],5,FALSE)),0,VLOOKUP(tblPointScore[[#This Row],[Name / Club]],tblMac_Div2B[[Name / Club]:[Points]],5,FALSE))</f>
        <v>0</v>
      </c>
      <c r="O499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499" s="23">
        <f>IF(ISNA(VLOOKUP(tblPointScore[[#This Row],[Name / Club]],tblNow_Div1A[[Name / Club]:[Points]],5,FALSE)),0,VLOOKUP(tblPointScore[[#This Row],[Name / Club]],tblNow_Div1A[[Name / Club]:[Points]],5,FALSE))</f>
        <v>0</v>
      </c>
      <c r="Q499" s="23">
        <f>IF(ISNA(VLOOKUP(tblPointScore[[#This Row],[Name / Club]],tblNow_Div1B[[Name / Club]:[Points]],5,FALSE)),0,VLOOKUP(tblPointScore[[#This Row],[Name / Club]],tblNow_Div1B[[Name / Club]:[Points]],5,FALSE))</f>
        <v>0</v>
      </c>
      <c r="R499" s="23">
        <f>IF(ISNA(VLOOKUP(tblPointScore[[#This Row],[Name / Club]],tblNow_Div2A[[Name / Club]:[Points]],5,FALSE)),0,VLOOKUP(tblPointScore[[#This Row],[Name / Club]],tblNow_Div2A[[Name / Club]:[Points]],5,FALSE))</f>
        <v>0</v>
      </c>
      <c r="S499" s="23">
        <f>IF(ISNA(VLOOKUP(tblPointScore[[#This Row],[Name / Club]],tblNow_Div2B[[Name / Club]:[Points]],5,FALSE)),0,VLOOKUP(tblPointScore[[#This Row],[Name / Club]],tblNow_Div2B[[Name / Club]:[Points]],5,FALSE))</f>
        <v>0</v>
      </c>
      <c r="T499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499" s="23">
        <f>IF(ISNA(VLOOKUP(tblPointScore[[#This Row],[Name / Club]],tblSthn_Div1[[Name / Club]:[Points]],5,FALSE)),0,VLOOKUP(tblPointScore[[#This Row],[Name / Club]],tblSthn_Div1[[Name / Club]:[Points]],5,FALSE))</f>
        <v>0</v>
      </c>
      <c r="V499" s="23">
        <f>IF(ISNA(VLOOKUP(tblPointScore[[#This Row],[Name / Club]],tblSthn_Div2[[Name / Club]:[Points]],5,FALSE)),0,VLOOKUP(tblPointScore[[#This Row],[Name / Club]],tblSthn_Div2[[Name / Club]:[Points]],5,FALSE))</f>
        <v>0</v>
      </c>
      <c r="W499" s="23">
        <f>IF(ISNA(VLOOKUP(tblPointScore[[#This Row],[Name / Club]],tblSthn_Div1[Name / Club],1,FALSE)),IF(ISNA(VLOOKUP(tblPointScore[[#This Row],[Name / Club]],tblSthn_Div2[Name / Club],1,FALSE)),0,3),3)</f>
        <v>0</v>
      </c>
      <c r="X499" s="23">
        <f>SUM(tblPointScore[[#This Row],[Glbn Div 1]:[Sth H Pts]])</f>
        <v>0</v>
      </c>
      <c r="Y499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499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499" s="44" t="str">
        <f>IF(AND(tblPointScore[[#This Row],[Div 1 Pts]]&gt;0,tblPointScore[[#This Row],[Div 2 Pts]]&gt;0),"Y","N")</f>
        <v>N</v>
      </c>
      <c r="AB499" s="45" t="str">
        <f>IF(AND(tblPointScore[[#This Row],[Mac Div 1 A]]&gt;0,tblPointScore[[#This Row],[Mac Div 1 B]]&gt;0),"Y","N")</f>
        <v>N</v>
      </c>
      <c r="AC499" s="45" t="str">
        <f>IF(AND(tblPointScore[[#This Row],[Mac Div 2 A]]&gt;0,tblPointScore[[#This Row],[Mac Div 2 B]]&gt;0),"Y","N")</f>
        <v>N</v>
      </c>
      <c r="AD499" s="45" t="str">
        <f>IF(AND(tblPointScore[[#This Row],[Now Div 1 A]]&gt;0,tblPointScore[[#This Row],[Now Div 1 B]]&gt;0),"Y","N")</f>
        <v>N</v>
      </c>
      <c r="AE499" s="45" t="str">
        <f>IF(AND(tblPointScore[[#This Row],[Now Div 2 A]]&gt;0,tblPointScore[[#This Row],[Now Div 2 B]]&gt;0),"Y","N")</f>
        <v>N</v>
      </c>
      <c r="AF499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00" spans="1:32" hidden="1">
      <c r="A500" s="20">
        <f ca="1">CELL("row", A499)-1</f>
        <v>498</v>
      </c>
      <c r="B500" s="43" t="s">
        <v>670</v>
      </c>
      <c r="C500" s="43" t="s">
        <v>685</v>
      </c>
      <c r="D500" s="22" t="str">
        <f>CONCATENATE(tblPointScore[[#This Row],[Name]]," - ",tblPointScore[[#This Row],[Club]])</f>
        <v>Nedved Stephen - ICC</v>
      </c>
      <c r="E500" s="23">
        <f>IF(ISNA(VLOOKUP(tblPointScore[[#This Row],[Name / Club]],tblGlbn_Div1[[Name / Club]:[Points]],5,FALSE)),0,VLOOKUP(tblPointScore[[#This Row],[Name / Club]],tblGlbn_Div1[[Name / Club]:[Points]],5,FALSE))</f>
        <v>0</v>
      </c>
      <c r="F500" s="23">
        <f>IF(ISNA(VLOOKUP(tblPointScore[[#This Row],[Name / Club]],tblGlbn_Div2[[Name / Club]:[Points]],5,FALSE)),0,VLOOKUP(tblPointScore[[#This Row],[Name / Club]],tblGlbn_Div2[[Name / Club]:[Points]],5,FALSE))</f>
        <v>0</v>
      </c>
      <c r="G500" s="23">
        <f>IF(ISNA(VLOOKUP(tblPointScore[[#This Row],[Name / Club]],tblGlbn_Div1[Name / Club],1,FALSE)),IF(ISNA(VLOOKUP(tblPointScore[[#This Row],[Name / Club]],tblGlbn_Div2[Name / Club],1,FALSE)),0,3),3)</f>
        <v>0</v>
      </c>
      <c r="H500" s="23">
        <f>IF(ISNA(VLOOKUP(tblPointScore[[#This Row],[Name / Club]],tblIll_Div1[[Name / Club]:[Points]],5,FALSE)),0,VLOOKUP(tblPointScore[[#This Row],[Name / Club]],tblIll_Div1[[Name / Club]:[Points]],5,FALSE))</f>
        <v>0</v>
      </c>
      <c r="I500" s="23">
        <f>IF(ISNA(VLOOKUP(tblPointScore[[#This Row],[Name / Club]],tblIll_Div2[[Name / Club]:[Points]],5,FALSE)),0,VLOOKUP(tblPointScore[[#This Row],[Name / Club]],tblIll_Div2[[Name / Club]:[Points]],5,FALSE))</f>
        <v>0</v>
      </c>
      <c r="J500" s="23">
        <f>IF(ISNA(VLOOKUP(tblPointScore[[#This Row],[Name / Club]],tblIll_Div1[Name / Club],1,FALSE)),IF(ISNA(VLOOKUP(tblPointScore[[#This Row],[Name / Club]],tblIll_Div2[Name / Club],1,FALSE)),0,3),3)</f>
        <v>0</v>
      </c>
      <c r="K500" s="23">
        <f>IF(ISNA(VLOOKUP(tblPointScore[[#This Row],[Name / Club]],tblMac_Div1A[[Name / Club]:[Points]],5,FALSE)),0,VLOOKUP(tblPointScore[[#This Row],[Name / Club]],tblMac_Div1A[[Name / Club]:[Points]],5,FALSE))</f>
        <v>0</v>
      </c>
      <c r="L500" s="23">
        <f>IF(ISNA(VLOOKUP(tblPointScore[[#This Row],[Name / Club]],tblMac_Div1B[[Name / Club]:[Points]],5,FALSE)),0,VLOOKUP(tblPointScore[[#This Row],[Name / Club]],tblMac_Div1B[[Name / Club]:[Points]],5,FALSE))</f>
        <v>0</v>
      </c>
      <c r="M500" s="23">
        <f>IF(ISNA(VLOOKUP(tblPointScore[[#This Row],[Name / Club]],tblMac_Div2A[[Name / Club]:[Points]],5,FALSE)),0,VLOOKUP(tblPointScore[[#This Row],[Name / Club]],tblMac_Div2A[[Name / Club]:[Points]],5,FALSE))</f>
        <v>0</v>
      </c>
      <c r="N500" s="23">
        <f>IF(ISNA(VLOOKUP(tblPointScore[[#This Row],[Name / Club]],tblMac_Div2B[[Name / Club]:[Points]],5,FALSE)),0,VLOOKUP(tblPointScore[[#This Row],[Name / Club]],tblMac_Div2B[[Name / Club]:[Points]],5,FALSE))</f>
        <v>0</v>
      </c>
      <c r="O500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00" s="23">
        <f>IF(ISNA(VLOOKUP(tblPointScore[[#This Row],[Name / Club]],tblNow_Div1A[[Name / Club]:[Points]],5,FALSE)),0,VLOOKUP(tblPointScore[[#This Row],[Name / Club]],tblNow_Div1A[[Name / Club]:[Points]],5,FALSE))</f>
        <v>0</v>
      </c>
      <c r="Q500" s="23">
        <f>IF(ISNA(VLOOKUP(tblPointScore[[#This Row],[Name / Club]],tblNow_Div1B[[Name / Club]:[Points]],5,FALSE)),0,VLOOKUP(tblPointScore[[#This Row],[Name / Club]],tblNow_Div1B[[Name / Club]:[Points]],5,FALSE))</f>
        <v>0</v>
      </c>
      <c r="R500" s="23">
        <f>IF(ISNA(VLOOKUP(tblPointScore[[#This Row],[Name / Club]],tblNow_Div2A[[Name / Club]:[Points]],5,FALSE)),0,VLOOKUP(tblPointScore[[#This Row],[Name / Club]],tblNow_Div2A[[Name / Club]:[Points]],5,FALSE))</f>
        <v>0</v>
      </c>
      <c r="S500" s="23">
        <f>IF(ISNA(VLOOKUP(tblPointScore[[#This Row],[Name / Club]],tblNow_Div2B[[Name / Club]:[Points]],5,FALSE)),0,VLOOKUP(tblPointScore[[#This Row],[Name / Club]],tblNow_Div2B[[Name / Club]:[Points]],5,FALSE))</f>
        <v>0</v>
      </c>
      <c r="T500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00" s="23">
        <f>IF(ISNA(VLOOKUP(tblPointScore[[#This Row],[Name / Club]],tblSthn_Div1[[Name / Club]:[Points]],5,FALSE)),0,VLOOKUP(tblPointScore[[#This Row],[Name / Club]],tblSthn_Div1[[Name / Club]:[Points]],5,FALSE))</f>
        <v>0</v>
      </c>
      <c r="V500" s="23">
        <f>IF(ISNA(VLOOKUP(tblPointScore[[#This Row],[Name / Club]],tblSthn_Div2[[Name / Club]:[Points]],5,FALSE)),0,VLOOKUP(tblPointScore[[#This Row],[Name / Club]],tblSthn_Div2[[Name / Club]:[Points]],5,FALSE))</f>
        <v>0</v>
      </c>
      <c r="W500" s="23">
        <f>IF(ISNA(VLOOKUP(tblPointScore[[#This Row],[Name / Club]],tblSthn_Div1[Name / Club],1,FALSE)),IF(ISNA(VLOOKUP(tblPointScore[[#This Row],[Name / Club]],tblSthn_Div2[Name / Club],1,FALSE)),0,3),3)</f>
        <v>0</v>
      </c>
      <c r="X500" s="23">
        <f>SUM(tblPointScore[[#This Row],[Glbn Div 1]:[Sth H Pts]])</f>
        <v>0</v>
      </c>
      <c r="Y500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00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00" s="44" t="str">
        <f>IF(AND(tblPointScore[[#This Row],[Div 1 Pts]]&gt;0,tblPointScore[[#This Row],[Div 2 Pts]]&gt;0),"Y","N")</f>
        <v>N</v>
      </c>
      <c r="AB500" s="45" t="str">
        <f>IF(AND(tblPointScore[[#This Row],[Mac Div 1 A]]&gt;0,tblPointScore[[#This Row],[Mac Div 1 B]]&gt;0),"Y","N")</f>
        <v>N</v>
      </c>
      <c r="AC500" s="45" t="str">
        <f>IF(AND(tblPointScore[[#This Row],[Mac Div 2 A]]&gt;0,tblPointScore[[#This Row],[Mac Div 2 B]]&gt;0),"Y","N")</f>
        <v>N</v>
      </c>
      <c r="AD500" s="45" t="str">
        <f>IF(AND(tblPointScore[[#This Row],[Now Div 1 A]]&gt;0,tblPointScore[[#This Row],[Now Div 1 B]]&gt;0),"Y","N")</f>
        <v>N</v>
      </c>
      <c r="AE500" s="45" t="str">
        <f>IF(AND(tblPointScore[[#This Row],[Now Div 2 A]]&gt;0,tblPointScore[[#This Row],[Now Div 2 B]]&gt;0),"Y","N")</f>
        <v>N</v>
      </c>
      <c r="AF500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01" spans="1:32" hidden="1">
      <c r="A501" s="1">
        <f ca="1">CELL("row", A500)-1</f>
        <v>499</v>
      </c>
      <c r="B501" s="7" t="s">
        <v>275</v>
      </c>
      <c r="C501" s="7" t="s">
        <v>681</v>
      </c>
      <c r="D501" s="4" t="str">
        <f>CONCATENATE(tblPointScore[[#This Row],[Name]]," - ",tblPointScore[[#This Row],[Club]])</f>
        <v>Nell Marc  - GCC</v>
      </c>
      <c r="E501" s="1">
        <f>IF(ISNA(VLOOKUP(tblPointScore[[#This Row],[Name / Club]],tblGlbn_Div1[[Name / Club]:[Points]],5,FALSE)),0,VLOOKUP(tblPointScore[[#This Row],[Name / Club]],tblGlbn_Div1[[Name / Club]:[Points]],5,FALSE))</f>
        <v>0</v>
      </c>
      <c r="F501" s="1">
        <f>IF(ISNA(VLOOKUP(tblPointScore[[#This Row],[Name / Club]],tblGlbn_Div2[[Name / Club]:[Points]],5,FALSE)),0,VLOOKUP(tblPointScore[[#This Row],[Name / Club]],tblGlbn_Div2[[Name / Club]:[Points]],5,FALSE))</f>
        <v>0</v>
      </c>
      <c r="G501" s="1">
        <f>IF(ISNA(VLOOKUP(tblPointScore[[#This Row],[Name / Club]],tblGlbn_Div1[Name / Club],1,FALSE)),IF(ISNA(VLOOKUP(tblPointScore[[#This Row],[Name / Club]],tblGlbn_Div2[Name / Club],1,FALSE)),0,3),3)</f>
        <v>0</v>
      </c>
      <c r="H501" s="1">
        <f>IF(ISNA(VLOOKUP(tblPointScore[[#This Row],[Name / Club]],tblIll_Div1[[Name / Club]:[Points]],5,FALSE)),0,VLOOKUP(tblPointScore[[#This Row],[Name / Club]],tblIll_Div1[[Name / Club]:[Points]],5,FALSE))</f>
        <v>0</v>
      </c>
      <c r="I501" s="1">
        <f>IF(ISNA(VLOOKUP(tblPointScore[[#This Row],[Name / Club]],tblIll_Div2[[Name / Club]:[Points]],5,FALSE)),0,VLOOKUP(tblPointScore[[#This Row],[Name / Club]],tblIll_Div2[[Name / Club]:[Points]],5,FALSE))</f>
        <v>0</v>
      </c>
      <c r="J501" s="1">
        <f>IF(ISNA(VLOOKUP(tblPointScore[[#This Row],[Name / Club]],tblIll_Div1[Name / Club],1,FALSE)),IF(ISNA(VLOOKUP(tblPointScore[[#This Row],[Name / Club]],tblIll_Div2[Name / Club],1,FALSE)),0,3),3)</f>
        <v>0</v>
      </c>
      <c r="K501" s="1">
        <f>IF(ISNA(VLOOKUP(tblPointScore[[#This Row],[Name / Club]],tblMac_Div1A[[Name / Club]:[Points]],5,FALSE)),0,VLOOKUP(tblPointScore[[#This Row],[Name / Club]],tblMac_Div1A[[Name / Club]:[Points]],5,FALSE))</f>
        <v>0</v>
      </c>
      <c r="L501" s="1">
        <f>IF(ISNA(VLOOKUP(tblPointScore[[#This Row],[Name / Club]],tblMac_Div1B[[Name / Club]:[Points]],5,FALSE)),0,VLOOKUP(tblPointScore[[#This Row],[Name / Club]],tblMac_Div1B[[Name / Club]:[Points]],5,FALSE))</f>
        <v>0</v>
      </c>
      <c r="M501" s="1">
        <f>IF(ISNA(VLOOKUP(tblPointScore[[#This Row],[Name / Club]],tblMac_Div2A[[Name / Club]:[Points]],5,FALSE)),0,VLOOKUP(tblPointScore[[#This Row],[Name / Club]],tblMac_Div2A[[Name / Club]:[Points]],5,FALSE))</f>
        <v>0</v>
      </c>
      <c r="N501" s="1">
        <f>IF(ISNA(VLOOKUP(tblPointScore[[#This Row],[Name / Club]],tblMac_Div2B[[Name / Club]:[Points]],5,FALSE)),0,VLOOKUP(tblPointScore[[#This Row],[Name / Club]],tblMac_Div2B[[Name / Club]:[Points]],5,FALSE))</f>
        <v>0</v>
      </c>
      <c r="O50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01" s="1">
        <f>IF(ISNA(VLOOKUP(tblPointScore[[#This Row],[Name / Club]],tblNow_Div1A[[Name / Club]:[Points]],5,FALSE)),0,VLOOKUP(tblPointScore[[#This Row],[Name / Club]],tblNow_Div1A[[Name / Club]:[Points]],5,FALSE))</f>
        <v>0</v>
      </c>
      <c r="Q501" s="1">
        <f>IF(ISNA(VLOOKUP(tblPointScore[[#This Row],[Name / Club]],tblNow_Div1B[[Name / Club]:[Points]],5,FALSE)),0,VLOOKUP(tblPointScore[[#This Row],[Name / Club]],tblNow_Div1B[[Name / Club]:[Points]],5,FALSE))</f>
        <v>0</v>
      </c>
      <c r="R501" s="1">
        <f>IF(ISNA(VLOOKUP(tblPointScore[[#This Row],[Name / Club]],tblNow_Div2A[[Name / Club]:[Points]],5,FALSE)),0,VLOOKUP(tblPointScore[[#This Row],[Name / Club]],tblNow_Div2A[[Name / Club]:[Points]],5,FALSE))</f>
        <v>0</v>
      </c>
      <c r="S501" s="1">
        <f>IF(ISNA(VLOOKUP(tblPointScore[[#This Row],[Name / Club]],tblNow_Div2B[[Name / Club]:[Points]],5,FALSE)),0,VLOOKUP(tblPointScore[[#This Row],[Name / Club]],tblNow_Div2B[[Name / Club]:[Points]],5,FALSE))</f>
        <v>0</v>
      </c>
      <c r="T50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01" s="1">
        <f>IF(ISNA(VLOOKUP(tblPointScore[[#This Row],[Name / Club]],tblSthn_Div1[[Name / Club]:[Points]],5,FALSE)),0,VLOOKUP(tblPointScore[[#This Row],[Name / Club]],tblSthn_Div1[[Name / Club]:[Points]],5,FALSE))</f>
        <v>0</v>
      </c>
      <c r="V501" s="1">
        <f>IF(ISNA(VLOOKUP(tblPointScore[[#This Row],[Name / Club]],tblSthn_Div2[[Name / Club]:[Points]],5,FALSE)),0,VLOOKUP(tblPointScore[[#This Row],[Name / Club]],tblSthn_Div2[[Name / Club]:[Points]],5,FALSE))</f>
        <v>0</v>
      </c>
      <c r="W501" s="1">
        <f>IF(ISNA(VLOOKUP(tblPointScore[[#This Row],[Name / Club]],tblSthn_Div1[Name / Club],1,FALSE)),IF(ISNA(VLOOKUP(tblPointScore[[#This Row],[Name / Club]],tblSthn_Div2[Name / Club],1,FALSE)),0,3),3)</f>
        <v>0</v>
      </c>
      <c r="X501" s="1">
        <f>SUM(tblPointScore[[#This Row],[Glbn Div 1]:[Sth H Pts]])</f>
        <v>0</v>
      </c>
      <c r="Y50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0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01" s="38" t="str">
        <f>IF(AND(tblPointScore[[#This Row],[Div 1 Pts]]&gt;0,tblPointScore[[#This Row],[Div 2 Pts]]&gt;0),"Y","N")</f>
        <v>N</v>
      </c>
      <c r="AB501" s="35" t="str">
        <f>IF(AND(tblPointScore[[#This Row],[Mac Div 1 A]]&gt;0,tblPointScore[[#This Row],[Mac Div 1 B]]&gt;0),"Y","N")</f>
        <v>N</v>
      </c>
      <c r="AC501" s="35" t="str">
        <f>IF(AND(tblPointScore[[#This Row],[Mac Div 2 A]]&gt;0,tblPointScore[[#This Row],[Mac Div 2 B]]&gt;0),"Y","N")</f>
        <v>N</v>
      </c>
      <c r="AD501" s="35" t="str">
        <f>IF(AND(tblPointScore[[#This Row],[Now Div 1 A]]&gt;0,tblPointScore[[#This Row],[Now Div 1 B]]&gt;0),"Y","N")</f>
        <v>N</v>
      </c>
      <c r="AE501" s="35" t="str">
        <f>IF(AND(tblPointScore[[#This Row],[Now Div 2 A]]&gt;0,tblPointScore[[#This Row],[Now Div 2 B]]&gt;0),"Y","N")</f>
        <v>N</v>
      </c>
      <c r="AF50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02" spans="1:32" hidden="1">
      <c r="A502" s="1">
        <f ca="1">CELL("row", A501)-1</f>
        <v>500</v>
      </c>
      <c r="B502" s="7" t="s">
        <v>276</v>
      </c>
      <c r="C502" s="7" t="s">
        <v>682</v>
      </c>
      <c r="D502" s="4" t="str">
        <f>CONCATENATE(tblPointScore[[#This Row],[Name]]," - ",tblPointScore[[#This Row],[Club]])</f>
        <v>Newell Scott - CCC</v>
      </c>
      <c r="E502" s="1">
        <f>IF(ISNA(VLOOKUP(tblPointScore[[#This Row],[Name / Club]],tblGlbn_Div1[[Name / Club]:[Points]],5,FALSE)),0,VLOOKUP(tblPointScore[[#This Row],[Name / Club]],tblGlbn_Div1[[Name / Club]:[Points]],5,FALSE))</f>
        <v>0</v>
      </c>
      <c r="F502" s="1">
        <f>IF(ISNA(VLOOKUP(tblPointScore[[#This Row],[Name / Club]],tblGlbn_Div2[[Name / Club]:[Points]],5,FALSE)),0,VLOOKUP(tblPointScore[[#This Row],[Name / Club]],tblGlbn_Div2[[Name / Club]:[Points]],5,FALSE))</f>
        <v>0</v>
      </c>
      <c r="G502" s="1">
        <f>IF(ISNA(VLOOKUP(tblPointScore[[#This Row],[Name / Club]],tblGlbn_Div1[Name / Club],1,FALSE)),IF(ISNA(VLOOKUP(tblPointScore[[#This Row],[Name / Club]],tblGlbn_Div2[Name / Club],1,FALSE)),0,3),3)</f>
        <v>0</v>
      </c>
      <c r="H502" s="1">
        <f>IF(ISNA(VLOOKUP(tblPointScore[[#This Row],[Name / Club]],tblIll_Div1[[Name / Club]:[Points]],5,FALSE)),0,VLOOKUP(tblPointScore[[#This Row],[Name / Club]],tblIll_Div1[[Name / Club]:[Points]],5,FALSE))</f>
        <v>0</v>
      </c>
      <c r="I502" s="1">
        <f>IF(ISNA(VLOOKUP(tblPointScore[[#This Row],[Name / Club]],tblIll_Div2[[Name / Club]:[Points]],5,FALSE)),0,VLOOKUP(tblPointScore[[#This Row],[Name / Club]],tblIll_Div2[[Name / Club]:[Points]],5,FALSE))</f>
        <v>0</v>
      </c>
      <c r="J502" s="1">
        <f>IF(ISNA(VLOOKUP(tblPointScore[[#This Row],[Name / Club]],tblIll_Div1[Name / Club],1,FALSE)),IF(ISNA(VLOOKUP(tblPointScore[[#This Row],[Name / Club]],tblIll_Div2[Name / Club],1,FALSE)),0,3),3)</f>
        <v>0</v>
      </c>
      <c r="K502" s="1">
        <f>IF(ISNA(VLOOKUP(tblPointScore[[#This Row],[Name / Club]],tblMac_Div1A[[Name / Club]:[Points]],5,FALSE)),0,VLOOKUP(tblPointScore[[#This Row],[Name / Club]],tblMac_Div1A[[Name / Club]:[Points]],5,FALSE))</f>
        <v>0</v>
      </c>
      <c r="L502" s="1">
        <f>IF(ISNA(VLOOKUP(tblPointScore[[#This Row],[Name / Club]],tblMac_Div1B[[Name / Club]:[Points]],5,FALSE)),0,VLOOKUP(tblPointScore[[#This Row],[Name / Club]],tblMac_Div1B[[Name / Club]:[Points]],5,FALSE))</f>
        <v>0</v>
      </c>
      <c r="M502" s="1">
        <f>IF(ISNA(VLOOKUP(tblPointScore[[#This Row],[Name / Club]],tblMac_Div2A[[Name / Club]:[Points]],5,FALSE)),0,VLOOKUP(tblPointScore[[#This Row],[Name / Club]],tblMac_Div2A[[Name / Club]:[Points]],5,FALSE))</f>
        <v>0</v>
      </c>
      <c r="N502" s="1">
        <f>IF(ISNA(VLOOKUP(tblPointScore[[#This Row],[Name / Club]],tblMac_Div2B[[Name / Club]:[Points]],5,FALSE)),0,VLOOKUP(tblPointScore[[#This Row],[Name / Club]],tblMac_Div2B[[Name / Club]:[Points]],5,FALSE))</f>
        <v>0</v>
      </c>
      <c r="O50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02" s="1">
        <f>IF(ISNA(VLOOKUP(tblPointScore[[#This Row],[Name / Club]],tblNow_Div1A[[Name / Club]:[Points]],5,FALSE)),0,VLOOKUP(tblPointScore[[#This Row],[Name / Club]],tblNow_Div1A[[Name / Club]:[Points]],5,FALSE))</f>
        <v>0</v>
      </c>
      <c r="Q502" s="1">
        <f>IF(ISNA(VLOOKUP(tblPointScore[[#This Row],[Name / Club]],tblNow_Div1B[[Name / Club]:[Points]],5,FALSE)),0,VLOOKUP(tblPointScore[[#This Row],[Name / Club]],tblNow_Div1B[[Name / Club]:[Points]],5,FALSE))</f>
        <v>0</v>
      </c>
      <c r="R502" s="1">
        <f>IF(ISNA(VLOOKUP(tblPointScore[[#This Row],[Name / Club]],tblNow_Div2A[[Name / Club]:[Points]],5,FALSE)),0,VLOOKUP(tblPointScore[[#This Row],[Name / Club]],tblNow_Div2A[[Name / Club]:[Points]],5,FALSE))</f>
        <v>0</v>
      </c>
      <c r="S502" s="1">
        <f>IF(ISNA(VLOOKUP(tblPointScore[[#This Row],[Name / Club]],tblNow_Div2B[[Name / Club]:[Points]],5,FALSE)),0,VLOOKUP(tblPointScore[[#This Row],[Name / Club]],tblNow_Div2B[[Name / Club]:[Points]],5,FALSE))</f>
        <v>0</v>
      </c>
      <c r="T50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02" s="1">
        <f>IF(ISNA(VLOOKUP(tblPointScore[[#This Row],[Name / Club]],tblSthn_Div1[[Name / Club]:[Points]],5,FALSE)),0,VLOOKUP(tblPointScore[[#This Row],[Name / Club]],tblSthn_Div1[[Name / Club]:[Points]],5,FALSE))</f>
        <v>0</v>
      </c>
      <c r="V502" s="1">
        <f>IF(ISNA(VLOOKUP(tblPointScore[[#This Row],[Name / Club]],tblSthn_Div2[[Name / Club]:[Points]],5,FALSE)),0,VLOOKUP(tblPointScore[[#This Row],[Name / Club]],tblSthn_Div2[[Name / Club]:[Points]],5,FALSE))</f>
        <v>0</v>
      </c>
      <c r="W502" s="1">
        <f>IF(ISNA(VLOOKUP(tblPointScore[[#This Row],[Name / Club]],tblSthn_Div1[Name / Club],1,FALSE)),IF(ISNA(VLOOKUP(tblPointScore[[#This Row],[Name / Club]],tblSthn_Div2[Name / Club],1,FALSE)),0,3),3)</f>
        <v>0</v>
      </c>
      <c r="X502" s="1">
        <f>SUM(tblPointScore[[#This Row],[Glbn Div 1]:[Sth H Pts]])</f>
        <v>0</v>
      </c>
      <c r="Y50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0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02" s="38" t="str">
        <f>IF(AND(tblPointScore[[#This Row],[Div 1 Pts]]&gt;0,tblPointScore[[#This Row],[Div 2 Pts]]&gt;0),"Y","N")</f>
        <v>N</v>
      </c>
      <c r="AB502" s="35" t="str">
        <f>IF(AND(tblPointScore[[#This Row],[Mac Div 1 A]]&gt;0,tblPointScore[[#This Row],[Mac Div 1 B]]&gt;0),"Y","N")</f>
        <v>N</v>
      </c>
      <c r="AC502" s="35" t="str">
        <f>IF(AND(tblPointScore[[#This Row],[Mac Div 2 A]]&gt;0,tblPointScore[[#This Row],[Mac Div 2 B]]&gt;0),"Y","N")</f>
        <v>N</v>
      </c>
      <c r="AD502" s="35" t="str">
        <f>IF(AND(tblPointScore[[#This Row],[Now Div 1 A]]&gt;0,tblPointScore[[#This Row],[Now Div 1 B]]&gt;0),"Y","N")</f>
        <v>N</v>
      </c>
      <c r="AE502" s="35" t="str">
        <f>IF(AND(tblPointScore[[#This Row],[Now Div 2 A]]&gt;0,tblPointScore[[#This Row],[Now Div 2 B]]&gt;0),"Y","N")</f>
        <v>N</v>
      </c>
      <c r="AF50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03" spans="1:32" hidden="1">
      <c r="A503" s="1">
        <f ca="1">CELL("row", A502)-1</f>
        <v>501</v>
      </c>
      <c r="B503" s="7" t="s">
        <v>74</v>
      </c>
      <c r="C503" s="7" t="s">
        <v>685</v>
      </c>
      <c r="D503" s="4" t="str">
        <f>CONCATENATE(tblPointScore[[#This Row],[Name]]," - ",tblPointScore[[#This Row],[Club]])</f>
        <v>Newing Lise - ICC</v>
      </c>
      <c r="E503" s="1">
        <f>IF(ISNA(VLOOKUP(tblPointScore[[#This Row],[Name / Club]],tblGlbn_Div1[[Name / Club]:[Points]],5,FALSE)),0,VLOOKUP(tblPointScore[[#This Row],[Name / Club]],tblGlbn_Div1[[Name / Club]:[Points]],5,FALSE))</f>
        <v>0</v>
      </c>
      <c r="F503" s="1">
        <f>IF(ISNA(VLOOKUP(tblPointScore[[#This Row],[Name / Club]],tblGlbn_Div2[[Name / Club]:[Points]],5,FALSE)),0,VLOOKUP(tblPointScore[[#This Row],[Name / Club]],tblGlbn_Div2[[Name / Club]:[Points]],5,FALSE))</f>
        <v>0</v>
      </c>
      <c r="G503" s="1">
        <f>IF(ISNA(VLOOKUP(tblPointScore[[#This Row],[Name / Club]],tblGlbn_Div1[Name / Club],1,FALSE)),IF(ISNA(VLOOKUP(tblPointScore[[#This Row],[Name / Club]],tblGlbn_Div2[Name / Club],1,FALSE)),0,3),3)</f>
        <v>0</v>
      </c>
      <c r="H503" s="1">
        <f>IF(ISNA(VLOOKUP(tblPointScore[[#This Row],[Name / Club]],tblIll_Div1[[Name / Club]:[Points]],5,FALSE)),0,VLOOKUP(tblPointScore[[#This Row],[Name / Club]],tblIll_Div1[[Name / Club]:[Points]],5,FALSE))</f>
        <v>0</v>
      </c>
      <c r="I503" s="1">
        <f>IF(ISNA(VLOOKUP(tblPointScore[[#This Row],[Name / Club]],tblIll_Div2[[Name / Club]:[Points]],5,FALSE)),0,VLOOKUP(tblPointScore[[#This Row],[Name / Club]],tblIll_Div2[[Name / Club]:[Points]],5,FALSE))</f>
        <v>0</v>
      </c>
      <c r="J503" s="1">
        <f>IF(ISNA(VLOOKUP(tblPointScore[[#This Row],[Name / Club]],tblIll_Div1[Name / Club],1,FALSE)),IF(ISNA(VLOOKUP(tblPointScore[[#This Row],[Name / Club]],tblIll_Div2[Name / Club],1,FALSE)),0,3),3)</f>
        <v>0</v>
      </c>
      <c r="K503" s="1">
        <f>IF(ISNA(VLOOKUP(tblPointScore[[#This Row],[Name / Club]],tblMac_Div1A[[Name / Club]:[Points]],5,FALSE)),0,VLOOKUP(tblPointScore[[#This Row],[Name / Club]],tblMac_Div1A[[Name / Club]:[Points]],5,FALSE))</f>
        <v>0</v>
      </c>
      <c r="L503" s="1">
        <f>IF(ISNA(VLOOKUP(tblPointScore[[#This Row],[Name / Club]],tblMac_Div1B[[Name / Club]:[Points]],5,FALSE)),0,VLOOKUP(tblPointScore[[#This Row],[Name / Club]],tblMac_Div1B[[Name / Club]:[Points]],5,FALSE))</f>
        <v>0</v>
      </c>
      <c r="M503" s="1">
        <f>IF(ISNA(VLOOKUP(tblPointScore[[#This Row],[Name / Club]],tblMac_Div2A[[Name / Club]:[Points]],5,FALSE)),0,VLOOKUP(tblPointScore[[#This Row],[Name / Club]],tblMac_Div2A[[Name / Club]:[Points]],5,FALSE))</f>
        <v>0</v>
      </c>
      <c r="N503" s="1">
        <f>IF(ISNA(VLOOKUP(tblPointScore[[#This Row],[Name / Club]],tblMac_Div2B[[Name / Club]:[Points]],5,FALSE)),0,VLOOKUP(tblPointScore[[#This Row],[Name / Club]],tblMac_Div2B[[Name / Club]:[Points]],5,FALSE))</f>
        <v>0</v>
      </c>
      <c r="O50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03" s="1">
        <f>IF(ISNA(VLOOKUP(tblPointScore[[#This Row],[Name / Club]],tblNow_Div1A[[Name / Club]:[Points]],5,FALSE)),0,VLOOKUP(tblPointScore[[#This Row],[Name / Club]],tblNow_Div1A[[Name / Club]:[Points]],5,FALSE))</f>
        <v>0</v>
      </c>
      <c r="Q503" s="1">
        <f>IF(ISNA(VLOOKUP(tblPointScore[[#This Row],[Name / Club]],tblNow_Div1B[[Name / Club]:[Points]],5,FALSE)),0,VLOOKUP(tblPointScore[[#This Row],[Name / Club]],tblNow_Div1B[[Name / Club]:[Points]],5,FALSE))</f>
        <v>0</v>
      </c>
      <c r="R503" s="1">
        <f>IF(ISNA(VLOOKUP(tblPointScore[[#This Row],[Name / Club]],tblNow_Div2A[[Name / Club]:[Points]],5,FALSE)),0,VLOOKUP(tblPointScore[[#This Row],[Name / Club]],tblNow_Div2A[[Name / Club]:[Points]],5,FALSE))</f>
        <v>0</v>
      </c>
      <c r="S503" s="1">
        <f>IF(ISNA(VLOOKUP(tblPointScore[[#This Row],[Name / Club]],tblNow_Div2B[[Name / Club]:[Points]],5,FALSE)),0,VLOOKUP(tblPointScore[[#This Row],[Name / Club]],tblNow_Div2B[[Name / Club]:[Points]],5,FALSE))</f>
        <v>0</v>
      </c>
      <c r="T50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03" s="1">
        <f>IF(ISNA(VLOOKUP(tblPointScore[[#This Row],[Name / Club]],tblSthn_Div1[[Name / Club]:[Points]],5,FALSE)),0,VLOOKUP(tblPointScore[[#This Row],[Name / Club]],tblSthn_Div1[[Name / Club]:[Points]],5,FALSE))</f>
        <v>0</v>
      </c>
      <c r="V503" s="1">
        <f>IF(ISNA(VLOOKUP(tblPointScore[[#This Row],[Name / Club]],tblSthn_Div2[[Name / Club]:[Points]],5,FALSE)),0,VLOOKUP(tblPointScore[[#This Row],[Name / Club]],tblSthn_Div2[[Name / Club]:[Points]],5,FALSE))</f>
        <v>0</v>
      </c>
      <c r="W503" s="1">
        <f>IF(ISNA(VLOOKUP(tblPointScore[[#This Row],[Name / Club]],tblSthn_Div1[Name / Club],1,FALSE)),IF(ISNA(VLOOKUP(tblPointScore[[#This Row],[Name / Club]],tblSthn_Div2[Name / Club],1,FALSE)),0,3),3)</f>
        <v>0</v>
      </c>
      <c r="X503" s="1">
        <f>SUM(tblPointScore[[#This Row],[Glbn Div 1]:[Sth H Pts]])</f>
        <v>0</v>
      </c>
      <c r="Y50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0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03" s="38" t="str">
        <f>IF(AND(tblPointScore[[#This Row],[Div 1 Pts]]&gt;0,tblPointScore[[#This Row],[Div 2 Pts]]&gt;0),"Y","N")</f>
        <v>N</v>
      </c>
      <c r="AB503" s="35" t="str">
        <f>IF(AND(tblPointScore[[#This Row],[Mac Div 1 A]]&gt;0,tblPointScore[[#This Row],[Mac Div 1 B]]&gt;0),"Y","N")</f>
        <v>N</v>
      </c>
      <c r="AC503" s="35" t="str">
        <f>IF(AND(tblPointScore[[#This Row],[Mac Div 2 A]]&gt;0,tblPointScore[[#This Row],[Mac Div 2 B]]&gt;0),"Y","N")</f>
        <v>N</v>
      </c>
      <c r="AD503" s="35" t="str">
        <f>IF(AND(tblPointScore[[#This Row],[Now Div 1 A]]&gt;0,tblPointScore[[#This Row],[Now Div 1 B]]&gt;0),"Y","N")</f>
        <v>N</v>
      </c>
      <c r="AE503" s="35" t="str">
        <f>IF(AND(tblPointScore[[#This Row],[Now Div 2 A]]&gt;0,tblPointScore[[#This Row],[Now Div 2 B]]&gt;0),"Y","N")</f>
        <v>N</v>
      </c>
      <c r="AF50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04" spans="1:32" hidden="1">
      <c r="A504" s="1">
        <f ca="1">CELL("row", A503)-1</f>
        <v>502</v>
      </c>
      <c r="B504" s="7" t="s">
        <v>277</v>
      </c>
      <c r="C504" s="7" t="s">
        <v>685</v>
      </c>
      <c r="D504" s="4" t="str">
        <f>CONCATENATE(tblPointScore[[#This Row],[Name]]," - ",tblPointScore[[#This Row],[Club]])</f>
        <v>Newing Peter - ICC</v>
      </c>
      <c r="E504" s="1">
        <f>IF(ISNA(VLOOKUP(tblPointScore[[#This Row],[Name / Club]],tblGlbn_Div1[[Name / Club]:[Points]],5,FALSE)),0,VLOOKUP(tblPointScore[[#This Row],[Name / Club]],tblGlbn_Div1[[Name / Club]:[Points]],5,FALSE))</f>
        <v>0</v>
      </c>
      <c r="F504" s="1">
        <f>IF(ISNA(VLOOKUP(tblPointScore[[#This Row],[Name / Club]],tblGlbn_Div2[[Name / Club]:[Points]],5,FALSE)),0,VLOOKUP(tblPointScore[[#This Row],[Name / Club]],tblGlbn_Div2[[Name / Club]:[Points]],5,FALSE))</f>
        <v>0</v>
      </c>
      <c r="G504" s="1">
        <f>IF(ISNA(VLOOKUP(tblPointScore[[#This Row],[Name / Club]],tblGlbn_Div1[Name / Club],1,FALSE)),IF(ISNA(VLOOKUP(tblPointScore[[#This Row],[Name / Club]],tblGlbn_Div2[Name / Club],1,FALSE)),0,3),3)</f>
        <v>0</v>
      </c>
      <c r="H504" s="1">
        <f>IF(ISNA(VLOOKUP(tblPointScore[[#This Row],[Name / Club]],tblIll_Div1[[Name / Club]:[Points]],5,FALSE)),0,VLOOKUP(tblPointScore[[#This Row],[Name / Club]],tblIll_Div1[[Name / Club]:[Points]],5,FALSE))</f>
        <v>0</v>
      </c>
      <c r="I504" s="1">
        <f>IF(ISNA(VLOOKUP(tblPointScore[[#This Row],[Name / Club]],tblIll_Div2[[Name / Club]:[Points]],5,FALSE)),0,VLOOKUP(tblPointScore[[#This Row],[Name / Club]],tblIll_Div2[[Name / Club]:[Points]],5,FALSE))</f>
        <v>0</v>
      </c>
      <c r="J504" s="1">
        <f>IF(ISNA(VLOOKUP(tblPointScore[[#This Row],[Name / Club]],tblIll_Div1[Name / Club],1,FALSE)),IF(ISNA(VLOOKUP(tblPointScore[[#This Row],[Name / Club]],tblIll_Div2[Name / Club],1,FALSE)),0,3),3)</f>
        <v>0</v>
      </c>
      <c r="K504" s="1">
        <f>IF(ISNA(VLOOKUP(tblPointScore[[#This Row],[Name / Club]],tblMac_Div1A[[Name / Club]:[Points]],5,FALSE)),0,VLOOKUP(tblPointScore[[#This Row],[Name / Club]],tblMac_Div1A[[Name / Club]:[Points]],5,FALSE))</f>
        <v>0</v>
      </c>
      <c r="L504" s="1">
        <f>IF(ISNA(VLOOKUP(tblPointScore[[#This Row],[Name / Club]],tblMac_Div1B[[Name / Club]:[Points]],5,FALSE)),0,VLOOKUP(tblPointScore[[#This Row],[Name / Club]],tblMac_Div1B[[Name / Club]:[Points]],5,FALSE))</f>
        <v>0</v>
      </c>
      <c r="M504" s="1">
        <f>IF(ISNA(VLOOKUP(tblPointScore[[#This Row],[Name / Club]],tblMac_Div2A[[Name / Club]:[Points]],5,FALSE)),0,VLOOKUP(tblPointScore[[#This Row],[Name / Club]],tblMac_Div2A[[Name / Club]:[Points]],5,FALSE))</f>
        <v>0</v>
      </c>
      <c r="N504" s="1">
        <f>IF(ISNA(VLOOKUP(tblPointScore[[#This Row],[Name / Club]],tblMac_Div2B[[Name / Club]:[Points]],5,FALSE)),0,VLOOKUP(tblPointScore[[#This Row],[Name / Club]],tblMac_Div2B[[Name / Club]:[Points]],5,FALSE))</f>
        <v>0</v>
      </c>
      <c r="O50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04" s="1">
        <f>IF(ISNA(VLOOKUP(tblPointScore[[#This Row],[Name / Club]],tblNow_Div1A[[Name / Club]:[Points]],5,FALSE)),0,VLOOKUP(tblPointScore[[#This Row],[Name / Club]],tblNow_Div1A[[Name / Club]:[Points]],5,FALSE))</f>
        <v>0</v>
      </c>
      <c r="Q504" s="1">
        <f>IF(ISNA(VLOOKUP(tblPointScore[[#This Row],[Name / Club]],tblNow_Div1B[[Name / Club]:[Points]],5,FALSE)),0,VLOOKUP(tblPointScore[[#This Row],[Name / Club]],tblNow_Div1B[[Name / Club]:[Points]],5,FALSE))</f>
        <v>0</v>
      </c>
      <c r="R504" s="1">
        <f>IF(ISNA(VLOOKUP(tblPointScore[[#This Row],[Name / Club]],tblNow_Div2A[[Name / Club]:[Points]],5,FALSE)),0,VLOOKUP(tblPointScore[[#This Row],[Name / Club]],tblNow_Div2A[[Name / Club]:[Points]],5,FALSE))</f>
        <v>0</v>
      </c>
      <c r="S504" s="1">
        <f>IF(ISNA(VLOOKUP(tblPointScore[[#This Row],[Name / Club]],tblNow_Div2B[[Name / Club]:[Points]],5,FALSE)),0,VLOOKUP(tblPointScore[[#This Row],[Name / Club]],tblNow_Div2B[[Name / Club]:[Points]],5,FALSE))</f>
        <v>0</v>
      </c>
      <c r="T50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04" s="1">
        <f>IF(ISNA(VLOOKUP(tblPointScore[[#This Row],[Name / Club]],tblSthn_Div1[[Name / Club]:[Points]],5,FALSE)),0,VLOOKUP(tblPointScore[[#This Row],[Name / Club]],tblSthn_Div1[[Name / Club]:[Points]],5,FALSE))</f>
        <v>0</v>
      </c>
      <c r="V504" s="1">
        <f>IF(ISNA(VLOOKUP(tblPointScore[[#This Row],[Name / Club]],tblSthn_Div2[[Name / Club]:[Points]],5,FALSE)),0,VLOOKUP(tblPointScore[[#This Row],[Name / Club]],tblSthn_Div2[[Name / Club]:[Points]],5,FALSE))</f>
        <v>0</v>
      </c>
      <c r="W504" s="1">
        <f>IF(ISNA(VLOOKUP(tblPointScore[[#This Row],[Name / Club]],tblSthn_Div1[Name / Club],1,FALSE)),IF(ISNA(VLOOKUP(tblPointScore[[#This Row],[Name / Club]],tblSthn_Div2[Name / Club],1,FALSE)),0,3),3)</f>
        <v>0</v>
      </c>
      <c r="X504" s="1">
        <f>SUM(tblPointScore[[#This Row],[Glbn Div 1]:[Sth H Pts]])</f>
        <v>0</v>
      </c>
      <c r="Y50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0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04" s="38" t="str">
        <f>IF(AND(tblPointScore[[#This Row],[Div 1 Pts]]&gt;0,tblPointScore[[#This Row],[Div 2 Pts]]&gt;0),"Y","N")</f>
        <v>N</v>
      </c>
      <c r="AB504" s="35" t="str">
        <f>IF(AND(tblPointScore[[#This Row],[Mac Div 1 A]]&gt;0,tblPointScore[[#This Row],[Mac Div 1 B]]&gt;0),"Y","N")</f>
        <v>N</v>
      </c>
      <c r="AC504" s="35" t="str">
        <f>IF(AND(tblPointScore[[#This Row],[Mac Div 2 A]]&gt;0,tblPointScore[[#This Row],[Mac Div 2 B]]&gt;0),"Y","N")</f>
        <v>N</v>
      </c>
      <c r="AD504" s="35" t="str">
        <f>IF(AND(tblPointScore[[#This Row],[Now Div 1 A]]&gt;0,tblPointScore[[#This Row],[Now Div 1 B]]&gt;0),"Y","N")</f>
        <v>N</v>
      </c>
      <c r="AE504" s="35" t="str">
        <f>IF(AND(tblPointScore[[#This Row],[Now Div 2 A]]&gt;0,tblPointScore[[#This Row],[Now Div 2 B]]&gt;0),"Y","N")</f>
        <v>N</v>
      </c>
      <c r="AF50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05" spans="1:32" hidden="1">
      <c r="A505" s="1">
        <f ca="1">CELL("row", A504)-1</f>
        <v>503</v>
      </c>
      <c r="B505" s="7" t="s">
        <v>278</v>
      </c>
      <c r="C505" s="7" t="s">
        <v>683</v>
      </c>
      <c r="D505" s="4" t="str">
        <f>CONCATENATE(tblPointScore[[#This Row],[Name]]," - ",tblPointScore[[#This Row],[Club]])</f>
        <v>Nolan Leigh - SHCC</v>
      </c>
      <c r="E505" s="1">
        <f>IF(ISNA(VLOOKUP(tblPointScore[[#This Row],[Name / Club]],tblGlbn_Div1[[Name / Club]:[Points]],5,FALSE)),0,VLOOKUP(tblPointScore[[#This Row],[Name / Club]],tblGlbn_Div1[[Name / Club]:[Points]],5,FALSE))</f>
        <v>0</v>
      </c>
      <c r="F505" s="1">
        <f>IF(ISNA(VLOOKUP(tblPointScore[[#This Row],[Name / Club]],tblGlbn_Div2[[Name / Club]:[Points]],5,FALSE)),0,VLOOKUP(tblPointScore[[#This Row],[Name / Club]],tblGlbn_Div2[[Name / Club]:[Points]],5,FALSE))</f>
        <v>0</v>
      </c>
      <c r="G505" s="1">
        <f>IF(ISNA(VLOOKUP(tblPointScore[[#This Row],[Name / Club]],tblGlbn_Div1[Name / Club],1,FALSE)),IF(ISNA(VLOOKUP(tblPointScore[[#This Row],[Name / Club]],tblGlbn_Div2[Name / Club],1,FALSE)),0,3),3)</f>
        <v>0</v>
      </c>
      <c r="H505" s="1">
        <f>IF(ISNA(VLOOKUP(tblPointScore[[#This Row],[Name / Club]],tblIll_Div1[[Name / Club]:[Points]],5,FALSE)),0,VLOOKUP(tblPointScore[[#This Row],[Name / Club]],tblIll_Div1[[Name / Club]:[Points]],5,FALSE))</f>
        <v>0</v>
      </c>
      <c r="I505" s="1">
        <f>IF(ISNA(VLOOKUP(tblPointScore[[#This Row],[Name / Club]],tblIll_Div2[[Name / Club]:[Points]],5,FALSE)),0,VLOOKUP(tblPointScore[[#This Row],[Name / Club]],tblIll_Div2[[Name / Club]:[Points]],5,FALSE))</f>
        <v>0</v>
      </c>
      <c r="J505" s="1">
        <f>IF(ISNA(VLOOKUP(tblPointScore[[#This Row],[Name / Club]],tblIll_Div1[Name / Club],1,FALSE)),IF(ISNA(VLOOKUP(tblPointScore[[#This Row],[Name / Club]],tblIll_Div2[Name / Club],1,FALSE)),0,3),3)</f>
        <v>0</v>
      </c>
      <c r="K505" s="1">
        <f>IF(ISNA(VLOOKUP(tblPointScore[[#This Row],[Name / Club]],tblMac_Div1A[[Name / Club]:[Points]],5,FALSE)),0,VLOOKUP(tblPointScore[[#This Row],[Name / Club]],tblMac_Div1A[[Name / Club]:[Points]],5,FALSE))</f>
        <v>0</v>
      </c>
      <c r="L505" s="1">
        <f>IF(ISNA(VLOOKUP(tblPointScore[[#This Row],[Name / Club]],tblMac_Div1B[[Name / Club]:[Points]],5,FALSE)),0,VLOOKUP(tblPointScore[[#This Row],[Name / Club]],tblMac_Div1B[[Name / Club]:[Points]],5,FALSE))</f>
        <v>0</v>
      </c>
      <c r="M505" s="1">
        <f>IF(ISNA(VLOOKUP(tblPointScore[[#This Row],[Name / Club]],tblMac_Div2A[[Name / Club]:[Points]],5,FALSE)),0,VLOOKUP(tblPointScore[[#This Row],[Name / Club]],tblMac_Div2A[[Name / Club]:[Points]],5,FALSE))</f>
        <v>0</v>
      </c>
      <c r="N505" s="1">
        <f>IF(ISNA(VLOOKUP(tblPointScore[[#This Row],[Name / Club]],tblMac_Div2B[[Name / Club]:[Points]],5,FALSE)),0,VLOOKUP(tblPointScore[[#This Row],[Name / Club]],tblMac_Div2B[[Name / Club]:[Points]],5,FALSE))</f>
        <v>0</v>
      </c>
      <c r="O50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05" s="1">
        <f>IF(ISNA(VLOOKUP(tblPointScore[[#This Row],[Name / Club]],tblNow_Div1A[[Name / Club]:[Points]],5,FALSE)),0,VLOOKUP(tblPointScore[[#This Row],[Name / Club]],tblNow_Div1A[[Name / Club]:[Points]],5,FALSE))</f>
        <v>0</v>
      </c>
      <c r="Q505" s="1">
        <f>IF(ISNA(VLOOKUP(tblPointScore[[#This Row],[Name / Club]],tblNow_Div1B[[Name / Club]:[Points]],5,FALSE)),0,VLOOKUP(tblPointScore[[#This Row],[Name / Club]],tblNow_Div1B[[Name / Club]:[Points]],5,FALSE))</f>
        <v>0</v>
      </c>
      <c r="R505" s="1">
        <f>IF(ISNA(VLOOKUP(tblPointScore[[#This Row],[Name / Club]],tblNow_Div2A[[Name / Club]:[Points]],5,FALSE)),0,VLOOKUP(tblPointScore[[#This Row],[Name / Club]],tblNow_Div2A[[Name / Club]:[Points]],5,FALSE))</f>
        <v>0</v>
      </c>
      <c r="S505" s="1">
        <f>IF(ISNA(VLOOKUP(tblPointScore[[#This Row],[Name / Club]],tblNow_Div2B[[Name / Club]:[Points]],5,FALSE)),0,VLOOKUP(tblPointScore[[#This Row],[Name / Club]],tblNow_Div2B[[Name / Club]:[Points]],5,FALSE))</f>
        <v>0</v>
      </c>
      <c r="T50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05" s="1">
        <f>IF(ISNA(VLOOKUP(tblPointScore[[#This Row],[Name / Club]],tblSthn_Div1[[Name / Club]:[Points]],5,FALSE)),0,VLOOKUP(tblPointScore[[#This Row],[Name / Club]],tblSthn_Div1[[Name / Club]:[Points]],5,FALSE))</f>
        <v>0</v>
      </c>
      <c r="V505" s="1">
        <f>IF(ISNA(VLOOKUP(tblPointScore[[#This Row],[Name / Club]],tblSthn_Div2[[Name / Club]:[Points]],5,FALSE)),0,VLOOKUP(tblPointScore[[#This Row],[Name / Club]],tblSthn_Div2[[Name / Club]:[Points]],5,FALSE))</f>
        <v>0</v>
      </c>
      <c r="W505" s="1">
        <f>IF(ISNA(VLOOKUP(tblPointScore[[#This Row],[Name / Club]],tblSthn_Div1[Name / Club],1,FALSE)),IF(ISNA(VLOOKUP(tblPointScore[[#This Row],[Name / Club]],tblSthn_Div2[Name / Club],1,FALSE)),0,3),3)</f>
        <v>0</v>
      </c>
      <c r="X505" s="1">
        <f>SUM(tblPointScore[[#This Row],[Glbn Div 1]:[Sth H Pts]])</f>
        <v>0</v>
      </c>
      <c r="Y50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0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05" s="38" t="str">
        <f>IF(AND(tblPointScore[[#This Row],[Div 1 Pts]]&gt;0,tblPointScore[[#This Row],[Div 2 Pts]]&gt;0),"Y","N")</f>
        <v>N</v>
      </c>
      <c r="AB505" s="35" t="str">
        <f>IF(AND(tblPointScore[[#This Row],[Mac Div 1 A]]&gt;0,tblPointScore[[#This Row],[Mac Div 1 B]]&gt;0),"Y","N")</f>
        <v>N</v>
      </c>
      <c r="AC505" s="35" t="str">
        <f>IF(AND(tblPointScore[[#This Row],[Mac Div 2 A]]&gt;0,tblPointScore[[#This Row],[Mac Div 2 B]]&gt;0),"Y","N")</f>
        <v>N</v>
      </c>
      <c r="AD505" s="35" t="str">
        <f>IF(AND(tblPointScore[[#This Row],[Now Div 1 A]]&gt;0,tblPointScore[[#This Row],[Now Div 1 B]]&gt;0),"Y","N")</f>
        <v>N</v>
      </c>
      <c r="AE505" s="35" t="str">
        <f>IF(AND(tblPointScore[[#This Row],[Now Div 2 A]]&gt;0,tblPointScore[[#This Row],[Now Div 2 B]]&gt;0),"Y","N")</f>
        <v>N</v>
      </c>
      <c r="AF50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06" spans="1:32" hidden="1">
      <c r="A506" s="1">
        <f ca="1">CELL("row", A505)-1</f>
        <v>504</v>
      </c>
      <c r="B506" s="7" t="s">
        <v>504</v>
      </c>
      <c r="C506" s="7" t="s">
        <v>683</v>
      </c>
      <c r="D506" s="4" t="str">
        <f>CONCATENATE(tblPointScore[[#This Row],[Name]]," - ",tblPointScore[[#This Row],[Club]])</f>
        <v>Nolan Scott - SHCC</v>
      </c>
      <c r="E506" s="1">
        <f>IF(ISNA(VLOOKUP(tblPointScore[[#This Row],[Name / Club]],tblGlbn_Div1[[Name / Club]:[Points]],5,FALSE)),0,VLOOKUP(tblPointScore[[#This Row],[Name / Club]],tblGlbn_Div1[[Name / Club]:[Points]],5,FALSE))</f>
        <v>0</v>
      </c>
      <c r="F506" s="9">
        <f>IF(ISNA(VLOOKUP(tblPointScore[[#This Row],[Name / Club]],tblGlbn_Div2[[Name / Club]:[Points]],5,FALSE)),0,VLOOKUP(tblPointScore[[#This Row],[Name / Club]],tblGlbn_Div2[[Name / Club]:[Points]],5,FALSE))</f>
        <v>0</v>
      </c>
      <c r="G506" s="9">
        <f>IF(ISNA(VLOOKUP(tblPointScore[[#This Row],[Name / Club]],tblGlbn_Div1[Name / Club],1,FALSE)),IF(ISNA(VLOOKUP(tblPointScore[[#This Row],[Name / Club]],tblGlbn_Div2[Name / Club],1,FALSE)),0,3),3)</f>
        <v>0</v>
      </c>
      <c r="H506" s="1">
        <f>IF(ISNA(VLOOKUP(tblPointScore[[#This Row],[Name / Club]],tblIll_Div1[[Name / Club]:[Points]],5,FALSE)),0,VLOOKUP(tblPointScore[[#This Row],[Name / Club]],tblIll_Div1[[Name / Club]:[Points]],5,FALSE))</f>
        <v>0</v>
      </c>
      <c r="I506" s="1">
        <f>IF(ISNA(VLOOKUP(tblPointScore[[#This Row],[Name / Club]],tblIll_Div2[[Name / Club]:[Points]],5,FALSE)),0,VLOOKUP(tblPointScore[[#This Row],[Name / Club]],tblIll_Div2[[Name / Club]:[Points]],5,FALSE))</f>
        <v>0</v>
      </c>
      <c r="J506" s="1">
        <f>IF(ISNA(VLOOKUP(tblPointScore[[#This Row],[Name / Club]],tblIll_Div1[Name / Club],1,FALSE)),IF(ISNA(VLOOKUP(tblPointScore[[#This Row],[Name / Club]],tblIll_Div2[Name / Club],1,FALSE)),0,3),3)</f>
        <v>0</v>
      </c>
      <c r="K506" s="1">
        <f>IF(ISNA(VLOOKUP(tblPointScore[[#This Row],[Name / Club]],tblMac_Div1A[[Name / Club]:[Points]],5,FALSE)),0,VLOOKUP(tblPointScore[[#This Row],[Name / Club]],tblMac_Div1A[[Name / Club]:[Points]],5,FALSE))</f>
        <v>0</v>
      </c>
      <c r="L506" s="1">
        <f>IF(ISNA(VLOOKUP(tblPointScore[[#This Row],[Name / Club]],tblMac_Div1B[[Name / Club]:[Points]],5,FALSE)),0,VLOOKUP(tblPointScore[[#This Row],[Name / Club]],tblMac_Div1B[[Name / Club]:[Points]],5,FALSE))</f>
        <v>0</v>
      </c>
      <c r="M506" s="1">
        <f>IF(ISNA(VLOOKUP(tblPointScore[[#This Row],[Name / Club]],tblMac_Div2A[[Name / Club]:[Points]],5,FALSE)),0,VLOOKUP(tblPointScore[[#This Row],[Name / Club]],tblMac_Div2A[[Name / Club]:[Points]],5,FALSE))</f>
        <v>0</v>
      </c>
      <c r="N506" s="1">
        <f>IF(ISNA(VLOOKUP(tblPointScore[[#This Row],[Name / Club]],tblMac_Div2B[[Name / Club]:[Points]],5,FALSE)),0,VLOOKUP(tblPointScore[[#This Row],[Name / Club]],tblMac_Div2B[[Name / Club]:[Points]],5,FALSE))</f>
        <v>0</v>
      </c>
      <c r="O50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06" s="1">
        <f>IF(ISNA(VLOOKUP(tblPointScore[[#This Row],[Name / Club]],tblNow_Div1A[[Name / Club]:[Points]],5,FALSE)),0,VLOOKUP(tblPointScore[[#This Row],[Name / Club]],tblNow_Div1A[[Name / Club]:[Points]],5,FALSE))</f>
        <v>0</v>
      </c>
      <c r="Q506" s="1">
        <f>IF(ISNA(VLOOKUP(tblPointScore[[#This Row],[Name / Club]],tblNow_Div1B[[Name / Club]:[Points]],5,FALSE)),0,VLOOKUP(tblPointScore[[#This Row],[Name / Club]],tblNow_Div1B[[Name / Club]:[Points]],5,FALSE))</f>
        <v>0</v>
      </c>
      <c r="R506" s="1">
        <f>IF(ISNA(VLOOKUP(tblPointScore[[#This Row],[Name / Club]],tblNow_Div2A[[Name / Club]:[Points]],5,FALSE)),0,VLOOKUP(tblPointScore[[#This Row],[Name / Club]],tblNow_Div2A[[Name / Club]:[Points]],5,FALSE))</f>
        <v>0</v>
      </c>
      <c r="S506" s="1">
        <f>IF(ISNA(VLOOKUP(tblPointScore[[#This Row],[Name / Club]],tblNow_Div2B[[Name / Club]:[Points]],5,FALSE)),0,VLOOKUP(tblPointScore[[#This Row],[Name / Club]],tblNow_Div2B[[Name / Club]:[Points]],5,FALSE))</f>
        <v>0</v>
      </c>
      <c r="T50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06" s="1">
        <f>IF(ISNA(VLOOKUP(tblPointScore[[#This Row],[Name / Club]],tblSthn_Div1[[Name / Club]:[Points]],5,FALSE)),0,VLOOKUP(tblPointScore[[#This Row],[Name / Club]],tblSthn_Div1[[Name / Club]:[Points]],5,FALSE))</f>
        <v>0</v>
      </c>
      <c r="V506" s="1">
        <f>IF(ISNA(VLOOKUP(tblPointScore[[#This Row],[Name / Club]],tblSthn_Div2[[Name / Club]:[Points]],5,FALSE)),0,VLOOKUP(tblPointScore[[#This Row],[Name / Club]],tblSthn_Div2[[Name / Club]:[Points]],5,FALSE))</f>
        <v>0</v>
      </c>
      <c r="W506" s="1">
        <f>IF(ISNA(VLOOKUP(tblPointScore[[#This Row],[Name / Club]],tblSthn_Div1[Name / Club],1,FALSE)),IF(ISNA(VLOOKUP(tblPointScore[[#This Row],[Name / Club]],tblSthn_Div2[Name / Club],1,FALSE)),0,3),3)</f>
        <v>0</v>
      </c>
      <c r="X506" s="9">
        <f>SUM(tblPointScore[[#This Row],[Glbn Div 1]:[Sth H Pts]])</f>
        <v>0</v>
      </c>
      <c r="Y50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0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06" s="38" t="str">
        <f>IF(AND(tblPointScore[[#This Row],[Div 1 Pts]]&gt;0,tblPointScore[[#This Row],[Div 2 Pts]]&gt;0),"Y","N")</f>
        <v>N</v>
      </c>
      <c r="AB506" s="35" t="str">
        <f>IF(AND(tblPointScore[[#This Row],[Mac Div 1 A]]&gt;0,tblPointScore[[#This Row],[Mac Div 1 B]]&gt;0),"Y","N")</f>
        <v>N</v>
      </c>
      <c r="AC506" s="35" t="str">
        <f>IF(AND(tblPointScore[[#This Row],[Mac Div 2 A]]&gt;0,tblPointScore[[#This Row],[Mac Div 2 B]]&gt;0),"Y","N")</f>
        <v>N</v>
      </c>
      <c r="AD506" s="35" t="str">
        <f>IF(AND(tblPointScore[[#This Row],[Now Div 1 A]]&gt;0,tblPointScore[[#This Row],[Now Div 1 B]]&gt;0),"Y","N")</f>
        <v>N</v>
      </c>
      <c r="AE506" s="35" t="str">
        <f>IF(AND(tblPointScore[[#This Row],[Now Div 2 A]]&gt;0,tblPointScore[[#This Row],[Now Div 2 B]]&gt;0),"Y","N")</f>
        <v>N</v>
      </c>
      <c r="AF50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07" spans="1:32" hidden="1">
      <c r="A507" s="1">
        <f ca="1">CELL("row", A506)-1</f>
        <v>505</v>
      </c>
      <c r="B507" s="7" t="s">
        <v>75</v>
      </c>
      <c r="C507" s="7" t="s">
        <v>681</v>
      </c>
      <c r="D507" s="4" t="str">
        <f>CONCATENATE(tblPointScore[[#This Row],[Name]]," - ",tblPointScore[[#This Row],[Club]])</f>
        <v>Northey Joseph - GCC</v>
      </c>
      <c r="E507" s="1">
        <f>IF(ISNA(VLOOKUP(tblPointScore[[#This Row],[Name / Club]],tblGlbn_Div1[[Name / Club]:[Points]],5,FALSE)),0,VLOOKUP(tblPointScore[[#This Row],[Name / Club]],tblGlbn_Div1[[Name / Club]:[Points]],5,FALSE))</f>
        <v>0</v>
      </c>
      <c r="F507" s="9">
        <f>IF(ISNA(VLOOKUP(tblPointScore[[#This Row],[Name / Club]],tblGlbn_Div2[[Name / Club]:[Points]],5,FALSE)),0,VLOOKUP(tblPointScore[[#This Row],[Name / Club]],tblGlbn_Div2[[Name / Club]:[Points]],5,FALSE))</f>
        <v>0</v>
      </c>
      <c r="G507" s="9">
        <f>IF(ISNA(VLOOKUP(tblPointScore[[#This Row],[Name / Club]],tblGlbn_Div1[Name / Club],1,FALSE)),IF(ISNA(VLOOKUP(tblPointScore[[#This Row],[Name / Club]],tblGlbn_Div2[Name / Club],1,FALSE)),0,3),3)</f>
        <v>0</v>
      </c>
      <c r="H507" s="1">
        <f>IF(ISNA(VLOOKUP(tblPointScore[[#This Row],[Name / Club]],tblIll_Div1[[Name / Club]:[Points]],5,FALSE)),0,VLOOKUP(tblPointScore[[#This Row],[Name / Club]],tblIll_Div1[[Name / Club]:[Points]],5,FALSE))</f>
        <v>0</v>
      </c>
      <c r="I507" s="1">
        <f>IF(ISNA(VLOOKUP(tblPointScore[[#This Row],[Name / Club]],tblIll_Div2[[Name / Club]:[Points]],5,FALSE)),0,VLOOKUP(tblPointScore[[#This Row],[Name / Club]],tblIll_Div2[[Name / Club]:[Points]],5,FALSE))</f>
        <v>0</v>
      </c>
      <c r="J507" s="1">
        <f>IF(ISNA(VLOOKUP(tblPointScore[[#This Row],[Name / Club]],tblIll_Div1[Name / Club],1,FALSE)),IF(ISNA(VLOOKUP(tblPointScore[[#This Row],[Name / Club]],tblIll_Div2[Name / Club],1,FALSE)),0,3),3)</f>
        <v>0</v>
      </c>
      <c r="K507" s="1">
        <f>IF(ISNA(VLOOKUP(tblPointScore[[#This Row],[Name / Club]],tblMac_Div1A[[Name / Club]:[Points]],5,FALSE)),0,VLOOKUP(tblPointScore[[#This Row],[Name / Club]],tblMac_Div1A[[Name / Club]:[Points]],5,FALSE))</f>
        <v>0</v>
      </c>
      <c r="L507" s="1">
        <f>IF(ISNA(VLOOKUP(tblPointScore[[#This Row],[Name / Club]],tblMac_Div1B[[Name / Club]:[Points]],5,FALSE)),0,VLOOKUP(tblPointScore[[#This Row],[Name / Club]],tblMac_Div1B[[Name / Club]:[Points]],5,FALSE))</f>
        <v>0</v>
      </c>
      <c r="M507" s="1">
        <f>IF(ISNA(VLOOKUP(tblPointScore[[#This Row],[Name / Club]],tblMac_Div2A[[Name / Club]:[Points]],5,FALSE)),0,VLOOKUP(tblPointScore[[#This Row],[Name / Club]],tblMac_Div2A[[Name / Club]:[Points]],5,FALSE))</f>
        <v>0</v>
      </c>
      <c r="N507" s="1">
        <f>IF(ISNA(VLOOKUP(tblPointScore[[#This Row],[Name / Club]],tblMac_Div2B[[Name / Club]:[Points]],5,FALSE)),0,VLOOKUP(tblPointScore[[#This Row],[Name / Club]],tblMac_Div2B[[Name / Club]:[Points]],5,FALSE))</f>
        <v>0</v>
      </c>
      <c r="O50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07" s="1">
        <f>IF(ISNA(VLOOKUP(tblPointScore[[#This Row],[Name / Club]],tblNow_Div1A[[Name / Club]:[Points]],5,FALSE)),0,VLOOKUP(tblPointScore[[#This Row],[Name / Club]],tblNow_Div1A[[Name / Club]:[Points]],5,FALSE))</f>
        <v>0</v>
      </c>
      <c r="Q507" s="1">
        <f>IF(ISNA(VLOOKUP(tblPointScore[[#This Row],[Name / Club]],tblNow_Div1B[[Name / Club]:[Points]],5,FALSE)),0,VLOOKUP(tblPointScore[[#This Row],[Name / Club]],tblNow_Div1B[[Name / Club]:[Points]],5,FALSE))</f>
        <v>0</v>
      </c>
      <c r="R507" s="1">
        <f>IF(ISNA(VLOOKUP(tblPointScore[[#This Row],[Name / Club]],tblNow_Div2A[[Name / Club]:[Points]],5,FALSE)),0,VLOOKUP(tblPointScore[[#This Row],[Name / Club]],tblNow_Div2A[[Name / Club]:[Points]],5,FALSE))</f>
        <v>0</v>
      </c>
      <c r="S507" s="1">
        <f>IF(ISNA(VLOOKUP(tblPointScore[[#This Row],[Name / Club]],tblNow_Div2B[[Name / Club]:[Points]],5,FALSE)),0,VLOOKUP(tblPointScore[[#This Row],[Name / Club]],tblNow_Div2B[[Name / Club]:[Points]],5,FALSE))</f>
        <v>0</v>
      </c>
      <c r="T50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07" s="1">
        <f>IF(ISNA(VLOOKUP(tblPointScore[[#This Row],[Name / Club]],tblSthn_Div1[[Name / Club]:[Points]],5,FALSE)),0,VLOOKUP(tblPointScore[[#This Row],[Name / Club]],tblSthn_Div1[[Name / Club]:[Points]],5,FALSE))</f>
        <v>0</v>
      </c>
      <c r="V507" s="1">
        <f>IF(ISNA(VLOOKUP(tblPointScore[[#This Row],[Name / Club]],tblSthn_Div2[[Name / Club]:[Points]],5,FALSE)),0,VLOOKUP(tblPointScore[[#This Row],[Name / Club]],tblSthn_Div2[[Name / Club]:[Points]],5,FALSE))</f>
        <v>0</v>
      </c>
      <c r="W507" s="1">
        <f>IF(ISNA(VLOOKUP(tblPointScore[[#This Row],[Name / Club]],tblSthn_Div1[Name / Club],1,FALSE)),IF(ISNA(VLOOKUP(tblPointScore[[#This Row],[Name / Club]],tblSthn_Div2[Name / Club],1,FALSE)),0,3),3)</f>
        <v>0</v>
      </c>
      <c r="X507" s="9">
        <f>SUM(tblPointScore[[#This Row],[Glbn Div 1]:[Sth H Pts]])</f>
        <v>0</v>
      </c>
      <c r="Y50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0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07" s="38" t="str">
        <f>IF(AND(tblPointScore[[#This Row],[Div 1 Pts]]&gt;0,tblPointScore[[#This Row],[Div 2 Pts]]&gt;0),"Y","N")</f>
        <v>N</v>
      </c>
      <c r="AB507" s="35" t="str">
        <f>IF(AND(tblPointScore[[#This Row],[Mac Div 1 A]]&gt;0,tblPointScore[[#This Row],[Mac Div 1 B]]&gt;0),"Y","N")</f>
        <v>N</v>
      </c>
      <c r="AC507" s="35" t="str">
        <f>IF(AND(tblPointScore[[#This Row],[Mac Div 2 A]]&gt;0,tblPointScore[[#This Row],[Mac Div 2 B]]&gt;0),"Y","N")</f>
        <v>N</v>
      </c>
      <c r="AD507" s="35" t="str">
        <f>IF(AND(tblPointScore[[#This Row],[Now Div 1 A]]&gt;0,tblPointScore[[#This Row],[Now Div 1 B]]&gt;0),"Y","N")</f>
        <v>N</v>
      </c>
      <c r="AE507" s="35" t="str">
        <f>IF(AND(tblPointScore[[#This Row],[Now Div 2 A]]&gt;0,tblPointScore[[#This Row],[Now Div 2 B]]&gt;0),"Y","N")</f>
        <v>N</v>
      </c>
      <c r="AF50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08" spans="1:32" hidden="1">
      <c r="A508" s="1">
        <f ca="1">CELL("row", A507)-1</f>
        <v>506</v>
      </c>
      <c r="B508" s="48" t="s">
        <v>678</v>
      </c>
      <c r="C508" s="48" t="s">
        <v>684</v>
      </c>
      <c r="D508" s="4" t="str">
        <f>CONCATENATE(tblPointScore[[#This Row],[Name]]," - ",tblPointScore[[#This Row],[Club]])</f>
        <v>Oaten Brad - NVC</v>
      </c>
      <c r="E508" s="9">
        <f>IF(ISNA(VLOOKUP(tblPointScore[[#This Row],[Name / Club]],tblGlbn_Div1[[Name / Club]:[Points]],5,FALSE)),0,VLOOKUP(tblPointScore[[#This Row],[Name / Club]],tblGlbn_Div1[[Name / Club]:[Points]],5,FALSE))</f>
        <v>0</v>
      </c>
      <c r="F508" s="9">
        <f>IF(ISNA(VLOOKUP(tblPointScore[[#This Row],[Name / Club]],tblGlbn_Div2[[Name / Club]:[Points]],5,FALSE)),0,VLOOKUP(tblPointScore[[#This Row],[Name / Club]],tblGlbn_Div2[[Name / Club]:[Points]],5,FALSE))</f>
        <v>0</v>
      </c>
      <c r="G508" s="9">
        <f>IF(ISNA(VLOOKUP(tblPointScore[[#This Row],[Name / Club]],tblGlbn_Div1[Name / Club],1,FALSE)),IF(ISNA(VLOOKUP(tblPointScore[[#This Row],[Name / Club]],tblGlbn_Div2[Name / Club],1,FALSE)),0,3),3)</f>
        <v>0</v>
      </c>
      <c r="H508" s="9">
        <f>IF(ISNA(VLOOKUP(tblPointScore[[#This Row],[Name / Club]],tblIll_Div1[[Name / Club]:[Points]],5,FALSE)),0,VLOOKUP(tblPointScore[[#This Row],[Name / Club]],tblIll_Div1[[Name / Club]:[Points]],5,FALSE))</f>
        <v>0</v>
      </c>
      <c r="I508" s="9">
        <f>IF(ISNA(VLOOKUP(tblPointScore[[#This Row],[Name / Club]],tblIll_Div2[[Name / Club]:[Points]],5,FALSE)),0,VLOOKUP(tblPointScore[[#This Row],[Name / Club]],tblIll_Div2[[Name / Club]:[Points]],5,FALSE))</f>
        <v>0</v>
      </c>
      <c r="J508" s="9">
        <f>IF(ISNA(VLOOKUP(tblPointScore[[#This Row],[Name / Club]],tblIll_Div1[Name / Club],1,FALSE)),IF(ISNA(VLOOKUP(tblPointScore[[#This Row],[Name / Club]],tblIll_Div2[Name / Club],1,FALSE)),0,3),3)</f>
        <v>0</v>
      </c>
      <c r="K508" s="9">
        <f>IF(ISNA(VLOOKUP(tblPointScore[[#This Row],[Name / Club]],tblMac_Div1A[[Name / Club]:[Points]],5,FALSE)),0,VLOOKUP(tblPointScore[[#This Row],[Name / Club]],tblMac_Div1A[[Name / Club]:[Points]],5,FALSE))</f>
        <v>0</v>
      </c>
      <c r="L508" s="9">
        <f>IF(ISNA(VLOOKUP(tblPointScore[[#This Row],[Name / Club]],tblMac_Div1B[[Name / Club]:[Points]],5,FALSE)),0,VLOOKUP(tblPointScore[[#This Row],[Name / Club]],tblMac_Div1B[[Name / Club]:[Points]],5,FALSE))</f>
        <v>0</v>
      </c>
      <c r="M508" s="9">
        <f>IF(ISNA(VLOOKUP(tblPointScore[[#This Row],[Name / Club]],tblMac_Div2A[[Name / Club]:[Points]],5,FALSE)),0,VLOOKUP(tblPointScore[[#This Row],[Name / Club]],tblMac_Div2A[[Name / Club]:[Points]],5,FALSE))</f>
        <v>0</v>
      </c>
      <c r="N508" s="9">
        <f>IF(ISNA(VLOOKUP(tblPointScore[[#This Row],[Name / Club]],tblMac_Div2B[[Name / Club]:[Points]],5,FALSE)),0,VLOOKUP(tblPointScore[[#This Row],[Name / Club]],tblMac_Div2B[[Name / Club]:[Points]],5,FALSE))</f>
        <v>0</v>
      </c>
      <c r="O508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08" s="9">
        <f>IF(ISNA(VLOOKUP(tblPointScore[[#This Row],[Name / Club]],tblNow_Div1A[[Name / Club]:[Points]],5,FALSE)),0,VLOOKUP(tblPointScore[[#This Row],[Name / Club]],tblNow_Div1A[[Name / Club]:[Points]],5,FALSE))</f>
        <v>0</v>
      </c>
      <c r="Q508" s="9">
        <f>IF(ISNA(VLOOKUP(tblPointScore[[#This Row],[Name / Club]],tblNow_Div1B[[Name / Club]:[Points]],5,FALSE)),0,VLOOKUP(tblPointScore[[#This Row],[Name / Club]],tblNow_Div1B[[Name / Club]:[Points]],5,FALSE))</f>
        <v>0</v>
      </c>
      <c r="R508" s="9">
        <f>IF(ISNA(VLOOKUP(tblPointScore[[#This Row],[Name / Club]],tblNow_Div2A[[Name / Club]:[Points]],5,FALSE)),0,VLOOKUP(tblPointScore[[#This Row],[Name / Club]],tblNow_Div2A[[Name / Club]:[Points]],5,FALSE))</f>
        <v>0</v>
      </c>
      <c r="S508" s="9">
        <f>IF(ISNA(VLOOKUP(tblPointScore[[#This Row],[Name / Club]],tblNow_Div2B[[Name / Club]:[Points]],5,FALSE)),0,VLOOKUP(tblPointScore[[#This Row],[Name / Club]],tblNow_Div2B[[Name / Club]:[Points]],5,FALSE))</f>
        <v>0</v>
      </c>
      <c r="T508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08" s="9">
        <f>IF(ISNA(VLOOKUP(tblPointScore[[#This Row],[Name / Club]],tblSthn_Div1[[Name / Club]:[Points]],5,FALSE)),0,VLOOKUP(tblPointScore[[#This Row],[Name / Club]],tblSthn_Div1[[Name / Club]:[Points]],5,FALSE))</f>
        <v>0</v>
      </c>
      <c r="V508" s="9">
        <f>IF(ISNA(VLOOKUP(tblPointScore[[#This Row],[Name / Club]],tblSthn_Div2[[Name / Club]:[Points]],5,FALSE)),0,VLOOKUP(tblPointScore[[#This Row],[Name / Club]],tblSthn_Div2[[Name / Club]:[Points]],5,FALSE))</f>
        <v>0</v>
      </c>
      <c r="W508" s="9">
        <f>IF(ISNA(VLOOKUP(tblPointScore[[#This Row],[Name / Club]],tblSthn_Div1[Name / Club],1,FALSE)),IF(ISNA(VLOOKUP(tblPointScore[[#This Row],[Name / Club]],tblSthn_Div2[Name / Club],1,FALSE)),0,3),3)</f>
        <v>0</v>
      </c>
      <c r="X508" s="9">
        <f>SUM(tblPointScore[[#This Row],[Glbn Div 1]:[Sth H Pts]])</f>
        <v>0</v>
      </c>
      <c r="Y50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0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08" s="38" t="str">
        <f>IF(AND(tblPointScore[[#This Row],[Div 1 Pts]]&gt;0,tblPointScore[[#This Row],[Div 2 Pts]]&gt;0),"Y","N")</f>
        <v>N</v>
      </c>
      <c r="AB508" s="35" t="str">
        <f>IF(AND(tblPointScore[[#This Row],[Mac Div 1 A]]&gt;0,tblPointScore[[#This Row],[Mac Div 1 B]]&gt;0),"Y","N")</f>
        <v>N</v>
      </c>
      <c r="AC508" s="35" t="str">
        <f>IF(AND(tblPointScore[[#This Row],[Mac Div 2 A]]&gt;0,tblPointScore[[#This Row],[Mac Div 2 B]]&gt;0),"Y","N")</f>
        <v>N</v>
      </c>
      <c r="AD508" s="35" t="str">
        <f>IF(AND(tblPointScore[[#This Row],[Now Div 1 A]]&gt;0,tblPointScore[[#This Row],[Now Div 1 B]]&gt;0),"Y","N")</f>
        <v>N</v>
      </c>
      <c r="AE508" s="35" t="str">
        <f>IF(AND(tblPointScore[[#This Row],[Now Div 2 A]]&gt;0,tblPointScore[[#This Row],[Now Div 2 B]]&gt;0),"Y","N")</f>
        <v>N</v>
      </c>
      <c r="AF50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09" spans="1:32" hidden="1">
      <c r="A509" s="1">
        <f ca="1">CELL("row", A508)-1</f>
        <v>507</v>
      </c>
      <c r="B509" s="7" t="s">
        <v>55</v>
      </c>
      <c r="C509" s="7" t="s">
        <v>685</v>
      </c>
      <c r="D509" s="4" t="str">
        <f>CONCATENATE(tblPointScore[[#This Row],[Name]]," - ",tblPointScore[[#This Row],[Club]])</f>
        <v>Oaten Chelsea - ICC</v>
      </c>
      <c r="E509" s="1">
        <f>IF(ISNA(VLOOKUP(tblPointScore[[#This Row],[Name / Club]],tblGlbn_Div1[[Name / Club]:[Points]],5,FALSE)),0,VLOOKUP(tblPointScore[[#This Row],[Name / Club]],tblGlbn_Div1[[Name / Club]:[Points]],5,FALSE))</f>
        <v>0</v>
      </c>
      <c r="F509" s="1">
        <f>IF(ISNA(VLOOKUP(tblPointScore[[#This Row],[Name / Club]],tblGlbn_Div2[[Name / Club]:[Points]],5,FALSE)),0,VLOOKUP(tblPointScore[[#This Row],[Name / Club]],tblGlbn_Div2[[Name / Club]:[Points]],5,FALSE))</f>
        <v>0</v>
      </c>
      <c r="G509" s="1">
        <f>IF(ISNA(VLOOKUP(tblPointScore[[#This Row],[Name / Club]],tblGlbn_Div1[Name / Club],1,FALSE)),IF(ISNA(VLOOKUP(tblPointScore[[#This Row],[Name / Club]],tblGlbn_Div2[Name / Club],1,FALSE)),0,3),3)</f>
        <v>0</v>
      </c>
      <c r="H509" s="1">
        <f>IF(ISNA(VLOOKUP(tblPointScore[[#This Row],[Name / Club]],tblIll_Div1[[Name / Club]:[Points]],5,FALSE)),0,VLOOKUP(tblPointScore[[#This Row],[Name / Club]],tblIll_Div1[[Name / Club]:[Points]],5,FALSE))</f>
        <v>0</v>
      </c>
      <c r="I509" s="1">
        <f>IF(ISNA(VLOOKUP(tblPointScore[[#This Row],[Name / Club]],tblIll_Div2[[Name / Club]:[Points]],5,FALSE)),0,VLOOKUP(tblPointScore[[#This Row],[Name / Club]],tblIll_Div2[[Name / Club]:[Points]],5,FALSE))</f>
        <v>0</v>
      </c>
      <c r="J509" s="1">
        <f>IF(ISNA(VLOOKUP(tblPointScore[[#This Row],[Name / Club]],tblIll_Div1[Name / Club],1,FALSE)),IF(ISNA(VLOOKUP(tblPointScore[[#This Row],[Name / Club]],tblIll_Div2[Name / Club],1,FALSE)),0,3),3)</f>
        <v>0</v>
      </c>
      <c r="K509" s="1">
        <f>IF(ISNA(VLOOKUP(tblPointScore[[#This Row],[Name / Club]],tblMac_Div1A[[Name / Club]:[Points]],5,FALSE)),0,VLOOKUP(tblPointScore[[#This Row],[Name / Club]],tblMac_Div1A[[Name / Club]:[Points]],5,FALSE))</f>
        <v>0</v>
      </c>
      <c r="L509" s="1">
        <f>IF(ISNA(VLOOKUP(tblPointScore[[#This Row],[Name / Club]],tblMac_Div1B[[Name / Club]:[Points]],5,FALSE)),0,VLOOKUP(tblPointScore[[#This Row],[Name / Club]],tblMac_Div1B[[Name / Club]:[Points]],5,FALSE))</f>
        <v>0</v>
      </c>
      <c r="M509" s="1">
        <f>IF(ISNA(VLOOKUP(tblPointScore[[#This Row],[Name / Club]],tblMac_Div2A[[Name / Club]:[Points]],5,FALSE)),0,VLOOKUP(tblPointScore[[#This Row],[Name / Club]],tblMac_Div2A[[Name / Club]:[Points]],5,FALSE))</f>
        <v>0</v>
      </c>
      <c r="N509" s="1">
        <f>IF(ISNA(VLOOKUP(tblPointScore[[#This Row],[Name / Club]],tblMac_Div2B[[Name / Club]:[Points]],5,FALSE)),0,VLOOKUP(tblPointScore[[#This Row],[Name / Club]],tblMac_Div2B[[Name / Club]:[Points]],5,FALSE))</f>
        <v>0</v>
      </c>
      <c r="O50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09" s="1">
        <f>IF(ISNA(VLOOKUP(tblPointScore[[#This Row],[Name / Club]],tblNow_Div1A[[Name / Club]:[Points]],5,FALSE)),0,VLOOKUP(tblPointScore[[#This Row],[Name / Club]],tblNow_Div1A[[Name / Club]:[Points]],5,FALSE))</f>
        <v>0</v>
      </c>
      <c r="Q509" s="1">
        <f>IF(ISNA(VLOOKUP(tblPointScore[[#This Row],[Name / Club]],tblNow_Div1B[[Name / Club]:[Points]],5,FALSE)),0,VLOOKUP(tblPointScore[[#This Row],[Name / Club]],tblNow_Div1B[[Name / Club]:[Points]],5,FALSE))</f>
        <v>0</v>
      </c>
      <c r="R509" s="1">
        <f>IF(ISNA(VLOOKUP(tblPointScore[[#This Row],[Name / Club]],tblNow_Div2A[[Name / Club]:[Points]],5,FALSE)),0,VLOOKUP(tblPointScore[[#This Row],[Name / Club]],tblNow_Div2A[[Name / Club]:[Points]],5,FALSE))</f>
        <v>0</v>
      </c>
      <c r="S509" s="1">
        <f>IF(ISNA(VLOOKUP(tblPointScore[[#This Row],[Name / Club]],tblNow_Div2B[[Name / Club]:[Points]],5,FALSE)),0,VLOOKUP(tblPointScore[[#This Row],[Name / Club]],tblNow_Div2B[[Name / Club]:[Points]],5,FALSE))</f>
        <v>0</v>
      </c>
      <c r="T50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09" s="1">
        <f>IF(ISNA(VLOOKUP(tblPointScore[[#This Row],[Name / Club]],tblSthn_Div1[[Name / Club]:[Points]],5,FALSE)),0,VLOOKUP(tblPointScore[[#This Row],[Name / Club]],tblSthn_Div1[[Name / Club]:[Points]],5,FALSE))</f>
        <v>0</v>
      </c>
      <c r="V509" s="1">
        <f>IF(ISNA(VLOOKUP(tblPointScore[[#This Row],[Name / Club]],tblSthn_Div2[[Name / Club]:[Points]],5,FALSE)),0,VLOOKUP(tblPointScore[[#This Row],[Name / Club]],tblSthn_Div2[[Name / Club]:[Points]],5,FALSE))</f>
        <v>0</v>
      </c>
      <c r="W509" s="1">
        <f>IF(ISNA(VLOOKUP(tblPointScore[[#This Row],[Name / Club]],tblSthn_Div1[Name / Club],1,FALSE)),IF(ISNA(VLOOKUP(tblPointScore[[#This Row],[Name / Club]],tblSthn_Div2[Name / Club],1,FALSE)),0,3),3)</f>
        <v>0</v>
      </c>
      <c r="X509" s="1">
        <f>SUM(tblPointScore[[#This Row],[Glbn Div 1]:[Sth H Pts]])</f>
        <v>0</v>
      </c>
      <c r="Y50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0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09" s="38" t="str">
        <f>IF(AND(tblPointScore[[#This Row],[Div 1 Pts]]&gt;0,tblPointScore[[#This Row],[Div 2 Pts]]&gt;0),"Y","N")</f>
        <v>N</v>
      </c>
      <c r="AB509" s="35" t="str">
        <f>IF(AND(tblPointScore[[#This Row],[Mac Div 1 A]]&gt;0,tblPointScore[[#This Row],[Mac Div 1 B]]&gt;0),"Y","N")</f>
        <v>N</v>
      </c>
      <c r="AC509" s="35" t="str">
        <f>IF(AND(tblPointScore[[#This Row],[Mac Div 2 A]]&gt;0,tblPointScore[[#This Row],[Mac Div 2 B]]&gt;0),"Y","N")</f>
        <v>N</v>
      </c>
      <c r="AD509" s="35" t="str">
        <f>IF(AND(tblPointScore[[#This Row],[Now Div 1 A]]&gt;0,tblPointScore[[#This Row],[Now Div 1 B]]&gt;0),"Y","N")</f>
        <v>N</v>
      </c>
      <c r="AE509" s="35" t="str">
        <f>IF(AND(tblPointScore[[#This Row],[Now Div 2 A]]&gt;0,tblPointScore[[#This Row],[Now Div 2 B]]&gt;0),"Y","N")</f>
        <v>N</v>
      </c>
      <c r="AF50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10" spans="1:32" hidden="1">
      <c r="A510" s="1">
        <f ca="1">CELL("row", A509)-1</f>
        <v>508</v>
      </c>
      <c r="B510" s="7" t="s">
        <v>356</v>
      </c>
      <c r="C510" s="7" t="s">
        <v>685</v>
      </c>
      <c r="D510" s="4" t="str">
        <f>CONCATENATE(tblPointScore[[#This Row],[Name]]," - ",tblPointScore[[#This Row],[Club]])</f>
        <v>Oaten Dylan - ICC</v>
      </c>
      <c r="E510" s="1">
        <f>IF(ISNA(VLOOKUP(tblPointScore[[#This Row],[Name / Club]],tblGlbn_Div1[[Name / Club]:[Points]],5,FALSE)),0,VLOOKUP(tblPointScore[[#This Row],[Name / Club]],tblGlbn_Div1[[Name / Club]:[Points]],5,FALSE))</f>
        <v>0</v>
      </c>
      <c r="F510" s="9">
        <f>IF(ISNA(VLOOKUP(tblPointScore[[#This Row],[Name / Club]],tblGlbn_Div2[[Name / Club]:[Points]],5,FALSE)),0,VLOOKUP(tblPointScore[[#This Row],[Name / Club]],tblGlbn_Div2[[Name / Club]:[Points]],5,FALSE))</f>
        <v>0</v>
      </c>
      <c r="G510" s="9">
        <f>IF(ISNA(VLOOKUP(tblPointScore[[#This Row],[Name / Club]],tblGlbn_Div1[Name / Club],1,FALSE)),IF(ISNA(VLOOKUP(tblPointScore[[#This Row],[Name / Club]],tblGlbn_Div2[Name / Club],1,FALSE)),0,3),3)</f>
        <v>0</v>
      </c>
      <c r="H510" s="1">
        <f>IF(ISNA(VLOOKUP(tblPointScore[[#This Row],[Name / Club]],tblIll_Div1[[Name / Club]:[Points]],5,FALSE)),0,VLOOKUP(tblPointScore[[#This Row],[Name / Club]],tblIll_Div1[[Name / Club]:[Points]],5,FALSE))</f>
        <v>0</v>
      </c>
      <c r="I510" s="1">
        <f>IF(ISNA(VLOOKUP(tblPointScore[[#This Row],[Name / Club]],tblIll_Div2[[Name / Club]:[Points]],5,FALSE)),0,VLOOKUP(tblPointScore[[#This Row],[Name / Club]],tblIll_Div2[[Name / Club]:[Points]],5,FALSE))</f>
        <v>0</v>
      </c>
      <c r="J510" s="1">
        <f>IF(ISNA(VLOOKUP(tblPointScore[[#This Row],[Name / Club]],tblIll_Div1[Name / Club],1,FALSE)),IF(ISNA(VLOOKUP(tblPointScore[[#This Row],[Name / Club]],tblIll_Div2[Name / Club],1,FALSE)),0,3),3)</f>
        <v>0</v>
      </c>
      <c r="K510" s="1">
        <f>IF(ISNA(VLOOKUP(tblPointScore[[#This Row],[Name / Club]],tblMac_Div1A[[Name / Club]:[Points]],5,FALSE)),0,VLOOKUP(tblPointScore[[#This Row],[Name / Club]],tblMac_Div1A[[Name / Club]:[Points]],5,FALSE))</f>
        <v>0</v>
      </c>
      <c r="L510" s="1">
        <f>IF(ISNA(VLOOKUP(tblPointScore[[#This Row],[Name / Club]],tblMac_Div1B[[Name / Club]:[Points]],5,FALSE)),0,VLOOKUP(tblPointScore[[#This Row],[Name / Club]],tblMac_Div1B[[Name / Club]:[Points]],5,FALSE))</f>
        <v>0</v>
      </c>
      <c r="M510" s="1">
        <f>IF(ISNA(VLOOKUP(tblPointScore[[#This Row],[Name / Club]],tblMac_Div2A[[Name / Club]:[Points]],5,FALSE)),0,VLOOKUP(tblPointScore[[#This Row],[Name / Club]],tblMac_Div2A[[Name / Club]:[Points]],5,FALSE))</f>
        <v>0</v>
      </c>
      <c r="N510" s="1">
        <f>IF(ISNA(VLOOKUP(tblPointScore[[#This Row],[Name / Club]],tblMac_Div2B[[Name / Club]:[Points]],5,FALSE)),0,VLOOKUP(tblPointScore[[#This Row],[Name / Club]],tblMac_Div2B[[Name / Club]:[Points]],5,FALSE))</f>
        <v>0</v>
      </c>
      <c r="O51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10" s="1">
        <f>IF(ISNA(VLOOKUP(tblPointScore[[#This Row],[Name / Club]],tblNow_Div1A[[Name / Club]:[Points]],5,FALSE)),0,VLOOKUP(tblPointScore[[#This Row],[Name / Club]],tblNow_Div1A[[Name / Club]:[Points]],5,FALSE))</f>
        <v>0</v>
      </c>
      <c r="Q510" s="1">
        <f>IF(ISNA(VLOOKUP(tblPointScore[[#This Row],[Name / Club]],tblNow_Div1B[[Name / Club]:[Points]],5,FALSE)),0,VLOOKUP(tblPointScore[[#This Row],[Name / Club]],tblNow_Div1B[[Name / Club]:[Points]],5,FALSE))</f>
        <v>0</v>
      </c>
      <c r="R510" s="1">
        <f>IF(ISNA(VLOOKUP(tblPointScore[[#This Row],[Name / Club]],tblNow_Div2A[[Name / Club]:[Points]],5,FALSE)),0,VLOOKUP(tblPointScore[[#This Row],[Name / Club]],tblNow_Div2A[[Name / Club]:[Points]],5,FALSE))</f>
        <v>0</v>
      </c>
      <c r="S510" s="1">
        <f>IF(ISNA(VLOOKUP(tblPointScore[[#This Row],[Name / Club]],tblNow_Div2B[[Name / Club]:[Points]],5,FALSE)),0,VLOOKUP(tblPointScore[[#This Row],[Name / Club]],tblNow_Div2B[[Name / Club]:[Points]],5,FALSE))</f>
        <v>0</v>
      </c>
      <c r="T51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10" s="1">
        <f>IF(ISNA(VLOOKUP(tblPointScore[[#This Row],[Name / Club]],tblSthn_Div1[[Name / Club]:[Points]],5,FALSE)),0,VLOOKUP(tblPointScore[[#This Row],[Name / Club]],tblSthn_Div1[[Name / Club]:[Points]],5,FALSE))</f>
        <v>0</v>
      </c>
      <c r="V510" s="1">
        <f>IF(ISNA(VLOOKUP(tblPointScore[[#This Row],[Name / Club]],tblSthn_Div2[[Name / Club]:[Points]],5,FALSE)),0,VLOOKUP(tblPointScore[[#This Row],[Name / Club]],tblSthn_Div2[[Name / Club]:[Points]],5,FALSE))</f>
        <v>0</v>
      </c>
      <c r="W510" s="1">
        <f>IF(ISNA(VLOOKUP(tblPointScore[[#This Row],[Name / Club]],tblSthn_Div1[Name / Club],1,FALSE)),IF(ISNA(VLOOKUP(tblPointScore[[#This Row],[Name / Club]],tblSthn_Div2[Name / Club],1,FALSE)),0,3),3)</f>
        <v>0</v>
      </c>
      <c r="X510" s="9">
        <f>SUM(tblPointScore[[#This Row],[Glbn Div 1]:[Sth H Pts]])</f>
        <v>0</v>
      </c>
      <c r="Y51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1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10" s="38" t="str">
        <f>IF(AND(tblPointScore[[#This Row],[Div 1 Pts]]&gt;0,tblPointScore[[#This Row],[Div 2 Pts]]&gt;0),"Y","N")</f>
        <v>N</v>
      </c>
      <c r="AB510" s="35" t="str">
        <f>IF(AND(tblPointScore[[#This Row],[Mac Div 1 A]]&gt;0,tblPointScore[[#This Row],[Mac Div 1 B]]&gt;0),"Y","N")</f>
        <v>N</v>
      </c>
      <c r="AC510" s="35" t="str">
        <f>IF(AND(tblPointScore[[#This Row],[Mac Div 2 A]]&gt;0,tblPointScore[[#This Row],[Mac Div 2 B]]&gt;0),"Y","N")</f>
        <v>N</v>
      </c>
      <c r="AD510" s="35" t="str">
        <f>IF(AND(tblPointScore[[#This Row],[Now Div 1 A]]&gt;0,tblPointScore[[#This Row],[Now Div 1 B]]&gt;0),"Y","N")</f>
        <v>N</v>
      </c>
      <c r="AE510" s="35" t="str">
        <f>IF(AND(tblPointScore[[#This Row],[Now Div 2 A]]&gt;0,tblPointScore[[#This Row],[Now Div 2 B]]&gt;0),"Y","N")</f>
        <v>N</v>
      </c>
      <c r="AF51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11" spans="1:32" hidden="1">
      <c r="A511" s="1">
        <f ca="1">CELL("row", A510)-1</f>
        <v>509</v>
      </c>
      <c r="B511" s="7" t="s">
        <v>373</v>
      </c>
      <c r="C511" s="7" t="s">
        <v>685</v>
      </c>
      <c r="D511" s="4" t="str">
        <f>CONCATENATE(tblPointScore[[#This Row],[Name]]," - ",tblPointScore[[#This Row],[Club]])</f>
        <v>Oaten Sean - ICC</v>
      </c>
      <c r="E511" s="1">
        <f>IF(ISNA(VLOOKUP(tblPointScore[[#This Row],[Name / Club]],tblGlbn_Div1[[Name / Club]:[Points]],5,FALSE)),0,VLOOKUP(tblPointScore[[#This Row],[Name / Club]],tblGlbn_Div1[[Name / Club]:[Points]],5,FALSE))</f>
        <v>0</v>
      </c>
      <c r="F511" s="9">
        <f>IF(ISNA(VLOOKUP(tblPointScore[[#This Row],[Name / Club]],tblGlbn_Div2[[Name / Club]:[Points]],5,FALSE)),0,VLOOKUP(tblPointScore[[#This Row],[Name / Club]],tblGlbn_Div2[[Name / Club]:[Points]],5,FALSE))</f>
        <v>0</v>
      </c>
      <c r="G511" s="9">
        <f>IF(ISNA(VLOOKUP(tblPointScore[[#This Row],[Name / Club]],tblGlbn_Div1[Name / Club],1,FALSE)),IF(ISNA(VLOOKUP(tblPointScore[[#This Row],[Name / Club]],tblGlbn_Div2[Name / Club],1,FALSE)),0,3),3)</f>
        <v>0</v>
      </c>
      <c r="H511" s="1">
        <f>IF(ISNA(VLOOKUP(tblPointScore[[#This Row],[Name / Club]],tblIll_Div1[[Name / Club]:[Points]],5,FALSE)),0,VLOOKUP(tblPointScore[[#This Row],[Name / Club]],tblIll_Div1[[Name / Club]:[Points]],5,FALSE))</f>
        <v>0</v>
      </c>
      <c r="I511" s="1">
        <f>IF(ISNA(VLOOKUP(tblPointScore[[#This Row],[Name / Club]],tblIll_Div2[[Name / Club]:[Points]],5,FALSE)),0,VLOOKUP(tblPointScore[[#This Row],[Name / Club]],tblIll_Div2[[Name / Club]:[Points]],5,FALSE))</f>
        <v>0</v>
      </c>
      <c r="J511" s="1">
        <f>IF(ISNA(VLOOKUP(tblPointScore[[#This Row],[Name / Club]],tblIll_Div1[Name / Club],1,FALSE)),IF(ISNA(VLOOKUP(tblPointScore[[#This Row],[Name / Club]],tblIll_Div2[Name / Club],1,FALSE)),0,3),3)</f>
        <v>0</v>
      </c>
      <c r="K511" s="1">
        <f>IF(ISNA(VLOOKUP(tblPointScore[[#This Row],[Name / Club]],tblMac_Div1A[[Name / Club]:[Points]],5,FALSE)),0,VLOOKUP(tblPointScore[[#This Row],[Name / Club]],tblMac_Div1A[[Name / Club]:[Points]],5,FALSE))</f>
        <v>0</v>
      </c>
      <c r="L511" s="1">
        <f>IF(ISNA(VLOOKUP(tblPointScore[[#This Row],[Name / Club]],tblMac_Div1B[[Name / Club]:[Points]],5,FALSE)),0,VLOOKUP(tblPointScore[[#This Row],[Name / Club]],tblMac_Div1B[[Name / Club]:[Points]],5,FALSE))</f>
        <v>0</v>
      </c>
      <c r="M511" s="1">
        <f>IF(ISNA(VLOOKUP(tblPointScore[[#This Row],[Name / Club]],tblMac_Div2A[[Name / Club]:[Points]],5,FALSE)),0,VLOOKUP(tblPointScore[[#This Row],[Name / Club]],tblMac_Div2A[[Name / Club]:[Points]],5,FALSE))</f>
        <v>0</v>
      </c>
      <c r="N511" s="1">
        <f>IF(ISNA(VLOOKUP(tblPointScore[[#This Row],[Name / Club]],tblMac_Div2B[[Name / Club]:[Points]],5,FALSE)),0,VLOOKUP(tblPointScore[[#This Row],[Name / Club]],tblMac_Div2B[[Name / Club]:[Points]],5,FALSE))</f>
        <v>0</v>
      </c>
      <c r="O51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11" s="1">
        <f>IF(ISNA(VLOOKUP(tblPointScore[[#This Row],[Name / Club]],tblNow_Div1A[[Name / Club]:[Points]],5,FALSE)),0,VLOOKUP(tblPointScore[[#This Row],[Name / Club]],tblNow_Div1A[[Name / Club]:[Points]],5,FALSE))</f>
        <v>0</v>
      </c>
      <c r="Q511" s="1">
        <f>IF(ISNA(VLOOKUP(tblPointScore[[#This Row],[Name / Club]],tblNow_Div1B[[Name / Club]:[Points]],5,FALSE)),0,VLOOKUP(tblPointScore[[#This Row],[Name / Club]],tblNow_Div1B[[Name / Club]:[Points]],5,FALSE))</f>
        <v>0</v>
      </c>
      <c r="R511" s="1">
        <f>IF(ISNA(VLOOKUP(tblPointScore[[#This Row],[Name / Club]],tblNow_Div2A[[Name / Club]:[Points]],5,FALSE)),0,VLOOKUP(tblPointScore[[#This Row],[Name / Club]],tblNow_Div2A[[Name / Club]:[Points]],5,FALSE))</f>
        <v>0</v>
      </c>
      <c r="S511" s="1">
        <f>IF(ISNA(VLOOKUP(tblPointScore[[#This Row],[Name / Club]],tblNow_Div2B[[Name / Club]:[Points]],5,FALSE)),0,VLOOKUP(tblPointScore[[#This Row],[Name / Club]],tblNow_Div2B[[Name / Club]:[Points]],5,FALSE))</f>
        <v>0</v>
      </c>
      <c r="T51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11" s="1">
        <f>IF(ISNA(VLOOKUP(tblPointScore[[#This Row],[Name / Club]],tblSthn_Div1[[Name / Club]:[Points]],5,FALSE)),0,VLOOKUP(tblPointScore[[#This Row],[Name / Club]],tblSthn_Div1[[Name / Club]:[Points]],5,FALSE))</f>
        <v>0</v>
      </c>
      <c r="V511" s="1">
        <f>IF(ISNA(VLOOKUP(tblPointScore[[#This Row],[Name / Club]],tblSthn_Div2[[Name / Club]:[Points]],5,FALSE)),0,VLOOKUP(tblPointScore[[#This Row],[Name / Club]],tblSthn_Div2[[Name / Club]:[Points]],5,FALSE))</f>
        <v>0</v>
      </c>
      <c r="W511" s="1">
        <f>IF(ISNA(VLOOKUP(tblPointScore[[#This Row],[Name / Club]],tblSthn_Div1[Name / Club],1,FALSE)),IF(ISNA(VLOOKUP(tblPointScore[[#This Row],[Name / Club]],tblSthn_Div2[Name / Club],1,FALSE)),0,3),3)</f>
        <v>0</v>
      </c>
      <c r="X511" s="9">
        <f>SUM(tblPointScore[[#This Row],[Glbn Div 1]:[Sth H Pts]])</f>
        <v>0</v>
      </c>
      <c r="Y51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1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11" s="38" t="str">
        <f>IF(AND(tblPointScore[[#This Row],[Div 1 Pts]]&gt;0,tblPointScore[[#This Row],[Div 2 Pts]]&gt;0),"Y","N")</f>
        <v>N</v>
      </c>
      <c r="AB511" s="35" t="str">
        <f>IF(AND(tblPointScore[[#This Row],[Mac Div 1 A]]&gt;0,tblPointScore[[#This Row],[Mac Div 1 B]]&gt;0),"Y","N")</f>
        <v>N</v>
      </c>
      <c r="AC511" s="35" t="str">
        <f>IF(AND(tblPointScore[[#This Row],[Mac Div 2 A]]&gt;0,tblPointScore[[#This Row],[Mac Div 2 B]]&gt;0),"Y","N")</f>
        <v>N</v>
      </c>
      <c r="AD511" s="35" t="str">
        <f>IF(AND(tblPointScore[[#This Row],[Now Div 1 A]]&gt;0,tblPointScore[[#This Row],[Now Div 1 B]]&gt;0),"Y","N")</f>
        <v>N</v>
      </c>
      <c r="AE511" s="35" t="str">
        <f>IF(AND(tblPointScore[[#This Row],[Now Div 2 A]]&gt;0,tblPointScore[[#This Row],[Now Div 2 B]]&gt;0),"Y","N")</f>
        <v>N</v>
      </c>
      <c r="AF51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12" spans="1:32" hidden="1">
      <c r="A512" s="1">
        <f ca="1">CELL("row", A511)-1</f>
        <v>510</v>
      </c>
      <c r="B512" s="7" t="s">
        <v>56</v>
      </c>
      <c r="C512" s="7" t="s">
        <v>685</v>
      </c>
      <c r="D512" s="4" t="str">
        <f>CONCATENATE(tblPointScore[[#This Row],[Name]]," - ",tblPointScore[[#This Row],[Club]])</f>
        <v>O'Brien Shane - ICC</v>
      </c>
      <c r="E512" s="1">
        <f>IF(ISNA(VLOOKUP(tblPointScore[[#This Row],[Name / Club]],tblGlbn_Div1[[Name / Club]:[Points]],5,FALSE)),0,VLOOKUP(tblPointScore[[#This Row],[Name / Club]],tblGlbn_Div1[[Name / Club]:[Points]],5,FALSE))</f>
        <v>0</v>
      </c>
      <c r="F512" s="1">
        <f>IF(ISNA(VLOOKUP(tblPointScore[[#This Row],[Name / Club]],tblGlbn_Div2[[Name / Club]:[Points]],5,FALSE)),0,VLOOKUP(tblPointScore[[#This Row],[Name / Club]],tblGlbn_Div2[[Name / Club]:[Points]],5,FALSE))</f>
        <v>0</v>
      </c>
      <c r="G512" s="1">
        <f>IF(ISNA(VLOOKUP(tblPointScore[[#This Row],[Name / Club]],tblGlbn_Div1[Name / Club],1,FALSE)),IF(ISNA(VLOOKUP(tblPointScore[[#This Row],[Name / Club]],tblGlbn_Div2[Name / Club],1,FALSE)),0,3),3)</f>
        <v>0</v>
      </c>
      <c r="H512" s="1">
        <f>IF(ISNA(VLOOKUP(tblPointScore[[#This Row],[Name / Club]],tblIll_Div1[[Name / Club]:[Points]],5,FALSE)),0,VLOOKUP(tblPointScore[[#This Row],[Name / Club]],tblIll_Div1[[Name / Club]:[Points]],5,FALSE))</f>
        <v>0</v>
      </c>
      <c r="I512" s="1">
        <f>IF(ISNA(VLOOKUP(tblPointScore[[#This Row],[Name / Club]],tblIll_Div2[[Name / Club]:[Points]],5,FALSE)),0,VLOOKUP(tblPointScore[[#This Row],[Name / Club]],tblIll_Div2[[Name / Club]:[Points]],5,FALSE))</f>
        <v>0</v>
      </c>
      <c r="J512" s="1">
        <f>IF(ISNA(VLOOKUP(tblPointScore[[#This Row],[Name / Club]],tblIll_Div1[Name / Club],1,FALSE)),IF(ISNA(VLOOKUP(tblPointScore[[#This Row],[Name / Club]],tblIll_Div2[Name / Club],1,FALSE)),0,3),3)</f>
        <v>0</v>
      </c>
      <c r="K512" s="1">
        <f>IF(ISNA(VLOOKUP(tblPointScore[[#This Row],[Name / Club]],tblMac_Div1A[[Name / Club]:[Points]],5,FALSE)),0,VLOOKUP(tblPointScore[[#This Row],[Name / Club]],tblMac_Div1A[[Name / Club]:[Points]],5,FALSE))</f>
        <v>0</v>
      </c>
      <c r="L512" s="1">
        <f>IF(ISNA(VLOOKUP(tblPointScore[[#This Row],[Name / Club]],tblMac_Div1B[[Name / Club]:[Points]],5,FALSE)),0,VLOOKUP(tblPointScore[[#This Row],[Name / Club]],tblMac_Div1B[[Name / Club]:[Points]],5,FALSE))</f>
        <v>0</v>
      </c>
      <c r="M512" s="1">
        <f>IF(ISNA(VLOOKUP(tblPointScore[[#This Row],[Name / Club]],tblMac_Div2A[[Name / Club]:[Points]],5,FALSE)),0,VLOOKUP(tblPointScore[[#This Row],[Name / Club]],tblMac_Div2A[[Name / Club]:[Points]],5,FALSE))</f>
        <v>0</v>
      </c>
      <c r="N512" s="1">
        <f>IF(ISNA(VLOOKUP(tblPointScore[[#This Row],[Name / Club]],tblMac_Div2B[[Name / Club]:[Points]],5,FALSE)),0,VLOOKUP(tblPointScore[[#This Row],[Name / Club]],tblMac_Div2B[[Name / Club]:[Points]],5,FALSE))</f>
        <v>0</v>
      </c>
      <c r="O51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12" s="1">
        <f>IF(ISNA(VLOOKUP(tblPointScore[[#This Row],[Name / Club]],tblNow_Div1A[[Name / Club]:[Points]],5,FALSE)),0,VLOOKUP(tblPointScore[[#This Row],[Name / Club]],tblNow_Div1A[[Name / Club]:[Points]],5,FALSE))</f>
        <v>0</v>
      </c>
      <c r="Q512" s="1">
        <f>IF(ISNA(VLOOKUP(tblPointScore[[#This Row],[Name / Club]],tblNow_Div1B[[Name / Club]:[Points]],5,FALSE)),0,VLOOKUP(tblPointScore[[#This Row],[Name / Club]],tblNow_Div1B[[Name / Club]:[Points]],5,FALSE))</f>
        <v>0</v>
      </c>
      <c r="R512" s="1">
        <f>IF(ISNA(VLOOKUP(tblPointScore[[#This Row],[Name / Club]],tblNow_Div2A[[Name / Club]:[Points]],5,FALSE)),0,VLOOKUP(tblPointScore[[#This Row],[Name / Club]],tblNow_Div2A[[Name / Club]:[Points]],5,FALSE))</f>
        <v>0</v>
      </c>
      <c r="S512" s="1">
        <f>IF(ISNA(VLOOKUP(tblPointScore[[#This Row],[Name / Club]],tblNow_Div2B[[Name / Club]:[Points]],5,FALSE)),0,VLOOKUP(tblPointScore[[#This Row],[Name / Club]],tblNow_Div2B[[Name / Club]:[Points]],5,FALSE))</f>
        <v>0</v>
      </c>
      <c r="T51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12" s="1">
        <f>IF(ISNA(VLOOKUP(tblPointScore[[#This Row],[Name / Club]],tblSthn_Div1[[Name / Club]:[Points]],5,FALSE)),0,VLOOKUP(tblPointScore[[#This Row],[Name / Club]],tblSthn_Div1[[Name / Club]:[Points]],5,FALSE))</f>
        <v>0</v>
      </c>
      <c r="V512" s="1">
        <f>IF(ISNA(VLOOKUP(tblPointScore[[#This Row],[Name / Club]],tblSthn_Div2[[Name / Club]:[Points]],5,FALSE)),0,VLOOKUP(tblPointScore[[#This Row],[Name / Club]],tblSthn_Div2[[Name / Club]:[Points]],5,FALSE))</f>
        <v>0</v>
      </c>
      <c r="W512" s="1">
        <f>IF(ISNA(VLOOKUP(tblPointScore[[#This Row],[Name / Club]],tblSthn_Div1[Name / Club],1,FALSE)),IF(ISNA(VLOOKUP(tblPointScore[[#This Row],[Name / Club]],tblSthn_Div2[Name / Club],1,FALSE)),0,3),3)</f>
        <v>0</v>
      </c>
      <c r="X512" s="1">
        <f>SUM(tblPointScore[[#This Row],[Glbn Div 1]:[Sth H Pts]])</f>
        <v>0</v>
      </c>
      <c r="Y51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1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12" s="38" t="str">
        <f>IF(AND(tblPointScore[[#This Row],[Div 1 Pts]]&gt;0,tblPointScore[[#This Row],[Div 2 Pts]]&gt;0),"Y","N")</f>
        <v>N</v>
      </c>
      <c r="AB512" s="35" t="str">
        <f>IF(AND(tblPointScore[[#This Row],[Mac Div 1 A]]&gt;0,tblPointScore[[#This Row],[Mac Div 1 B]]&gt;0),"Y","N")</f>
        <v>N</v>
      </c>
      <c r="AC512" s="35" t="str">
        <f>IF(AND(tblPointScore[[#This Row],[Mac Div 2 A]]&gt;0,tblPointScore[[#This Row],[Mac Div 2 B]]&gt;0),"Y","N")</f>
        <v>N</v>
      </c>
      <c r="AD512" s="35" t="str">
        <f>IF(AND(tblPointScore[[#This Row],[Now Div 1 A]]&gt;0,tblPointScore[[#This Row],[Now Div 1 B]]&gt;0),"Y","N")</f>
        <v>N</v>
      </c>
      <c r="AE512" s="35" t="str">
        <f>IF(AND(tblPointScore[[#This Row],[Now Div 2 A]]&gt;0,tblPointScore[[#This Row],[Now Div 2 B]]&gt;0),"Y","N")</f>
        <v>N</v>
      </c>
      <c r="AF51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13" spans="1:32" hidden="1">
      <c r="A513" s="1">
        <f ca="1">CELL("row", A512)-1</f>
        <v>511</v>
      </c>
      <c r="B513" s="7" t="s">
        <v>505</v>
      </c>
      <c r="C513" s="7" t="s">
        <v>684</v>
      </c>
      <c r="D513" s="4" t="str">
        <f>CONCATENATE(tblPointScore[[#This Row],[Name]]," - ",tblPointScore[[#This Row],[Club]])</f>
        <v>O'Connell Richard - NVC</v>
      </c>
      <c r="E513" s="1">
        <f>IF(ISNA(VLOOKUP(tblPointScore[[#This Row],[Name / Club]],tblGlbn_Div1[[Name / Club]:[Points]],5,FALSE)),0,VLOOKUP(tblPointScore[[#This Row],[Name / Club]],tblGlbn_Div1[[Name / Club]:[Points]],5,FALSE))</f>
        <v>0</v>
      </c>
      <c r="F513" s="9">
        <f>IF(ISNA(VLOOKUP(tblPointScore[[#This Row],[Name / Club]],tblGlbn_Div2[[Name / Club]:[Points]],5,FALSE)),0,VLOOKUP(tblPointScore[[#This Row],[Name / Club]],tblGlbn_Div2[[Name / Club]:[Points]],5,FALSE))</f>
        <v>0</v>
      </c>
      <c r="G513" s="9">
        <f>IF(ISNA(VLOOKUP(tblPointScore[[#This Row],[Name / Club]],tblGlbn_Div1[Name / Club],1,FALSE)),IF(ISNA(VLOOKUP(tblPointScore[[#This Row],[Name / Club]],tblGlbn_Div2[Name / Club],1,FALSE)),0,3),3)</f>
        <v>0</v>
      </c>
      <c r="H513" s="1">
        <f>IF(ISNA(VLOOKUP(tblPointScore[[#This Row],[Name / Club]],tblIll_Div1[[Name / Club]:[Points]],5,FALSE)),0,VLOOKUP(tblPointScore[[#This Row],[Name / Club]],tblIll_Div1[[Name / Club]:[Points]],5,FALSE))</f>
        <v>0</v>
      </c>
      <c r="I513" s="1">
        <f>IF(ISNA(VLOOKUP(tblPointScore[[#This Row],[Name / Club]],tblIll_Div2[[Name / Club]:[Points]],5,FALSE)),0,VLOOKUP(tblPointScore[[#This Row],[Name / Club]],tblIll_Div2[[Name / Club]:[Points]],5,FALSE))</f>
        <v>0</v>
      </c>
      <c r="J513" s="1">
        <f>IF(ISNA(VLOOKUP(tblPointScore[[#This Row],[Name / Club]],tblIll_Div1[Name / Club],1,FALSE)),IF(ISNA(VLOOKUP(tblPointScore[[#This Row],[Name / Club]],tblIll_Div2[Name / Club],1,FALSE)),0,3),3)</f>
        <v>0</v>
      </c>
      <c r="K513" s="1">
        <f>IF(ISNA(VLOOKUP(tblPointScore[[#This Row],[Name / Club]],tblMac_Div1A[[Name / Club]:[Points]],5,FALSE)),0,VLOOKUP(tblPointScore[[#This Row],[Name / Club]],tblMac_Div1A[[Name / Club]:[Points]],5,FALSE))</f>
        <v>0</v>
      </c>
      <c r="L513" s="1">
        <f>IF(ISNA(VLOOKUP(tblPointScore[[#This Row],[Name / Club]],tblMac_Div1B[[Name / Club]:[Points]],5,FALSE)),0,VLOOKUP(tblPointScore[[#This Row],[Name / Club]],tblMac_Div1B[[Name / Club]:[Points]],5,FALSE))</f>
        <v>0</v>
      </c>
      <c r="M513" s="1">
        <f>IF(ISNA(VLOOKUP(tblPointScore[[#This Row],[Name / Club]],tblMac_Div2A[[Name / Club]:[Points]],5,FALSE)),0,VLOOKUP(tblPointScore[[#This Row],[Name / Club]],tblMac_Div2A[[Name / Club]:[Points]],5,FALSE))</f>
        <v>0</v>
      </c>
      <c r="N513" s="1">
        <f>IF(ISNA(VLOOKUP(tblPointScore[[#This Row],[Name / Club]],tblMac_Div2B[[Name / Club]:[Points]],5,FALSE)),0,VLOOKUP(tblPointScore[[#This Row],[Name / Club]],tblMac_Div2B[[Name / Club]:[Points]],5,FALSE))</f>
        <v>0</v>
      </c>
      <c r="O51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13" s="1">
        <f>IF(ISNA(VLOOKUP(tblPointScore[[#This Row],[Name / Club]],tblNow_Div1A[[Name / Club]:[Points]],5,FALSE)),0,VLOOKUP(tblPointScore[[#This Row],[Name / Club]],tblNow_Div1A[[Name / Club]:[Points]],5,FALSE))</f>
        <v>0</v>
      </c>
      <c r="Q513" s="1">
        <f>IF(ISNA(VLOOKUP(tblPointScore[[#This Row],[Name / Club]],tblNow_Div1B[[Name / Club]:[Points]],5,FALSE)),0,VLOOKUP(tblPointScore[[#This Row],[Name / Club]],tblNow_Div1B[[Name / Club]:[Points]],5,FALSE))</f>
        <v>0</v>
      </c>
      <c r="R513" s="1">
        <f>IF(ISNA(VLOOKUP(tblPointScore[[#This Row],[Name / Club]],tblNow_Div2A[[Name / Club]:[Points]],5,FALSE)),0,VLOOKUP(tblPointScore[[#This Row],[Name / Club]],tblNow_Div2A[[Name / Club]:[Points]],5,FALSE))</f>
        <v>0</v>
      </c>
      <c r="S513" s="1">
        <f>IF(ISNA(VLOOKUP(tblPointScore[[#This Row],[Name / Club]],tblNow_Div2B[[Name / Club]:[Points]],5,FALSE)),0,VLOOKUP(tblPointScore[[#This Row],[Name / Club]],tblNow_Div2B[[Name / Club]:[Points]],5,FALSE))</f>
        <v>0</v>
      </c>
      <c r="T51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13" s="1">
        <f>IF(ISNA(VLOOKUP(tblPointScore[[#This Row],[Name / Club]],tblSthn_Div1[[Name / Club]:[Points]],5,FALSE)),0,VLOOKUP(tblPointScore[[#This Row],[Name / Club]],tblSthn_Div1[[Name / Club]:[Points]],5,FALSE))</f>
        <v>0</v>
      </c>
      <c r="V513" s="1">
        <f>IF(ISNA(VLOOKUP(tblPointScore[[#This Row],[Name / Club]],tblSthn_Div2[[Name / Club]:[Points]],5,FALSE)),0,VLOOKUP(tblPointScore[[#This Row],[Name / Club]],tblSthn_Div2[[Name / Club]:[Points]],5,FALSE))</f>
        <v>0</v>
      </c>
      <c r="W513" s="1">
        <f>IF(ISNA(VLOOKUP(tblPointScore[[#This Row],[Name / Club]],tblSthn_Div1[Name / Club],1,FALSE)),IF(ISNA(VLOOKUP(tblPointScore[[#This Row],[Name / Club]],tblSthn_Div2[Name / Club],1,FALSE)),0,3),3)</f>
        <v>0</v>
      </c>
      <c r="X513" s="9">
        <f>SUM(tblPointScore[[#This Row],[Glbn Div 1]:[Sth H Pts]])</f>
        <v>0</v>
      </c>
      <c r="Y51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1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13" s="38" t="str">
        <f>IF(AND(tblPointScore[[#This Row],[Div 1 Pts]]&gt;0,tblPointScore[[#This Row],[Div 2 Pts]]&gt;0),"Y","N")</f>
        <v>N</v>
      </c>
      <c r="AB513" s="35" t="str">
        <f>IF(AND(tblPointScore[[#This Row],[Mac Div 1 A]]&gt;0,tblPointScore[[#This Row],[Mac Div 1 B]]&gt;0),"Y","N")</f>
        <v>N</v>
      </c>
      <c r="AC513" s="35" t="str">
        <f>IF(AND(tblPointScore[[#This Row],[Mac Div 2 A]]&gt;0,tblPointScore[[#This Row],[Mac Div 2 B]]&gt;0),"Y","N")</f>
        <v>N</v>
      </c>
      <c r="AD513" s="35" t="str">
        <f>IF(AND(tblPointScore[[#This Row],[Now Div 1 A]]&gt;0,tblPointScore[[#This Row],[Now Div 1 B]]&gt;0),"Y","N")</f>
        <v>N</v>
      </c>
      <c r="AE513" s="35" t="str">
        <f>IF(AND(tblPointScore[[#This Row],[Now Div 2 A]]&gt;0,tblPointScore[[#This Row],[Now Div 2 B]]&gt;0),"Y","N")</f>
        <v>N</v>
      </c>
      <c r="AF51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14" spans="1:32" hidden="1">
      <c r="A514" s="1">
        <f ca="1">CELL("row", A513)-1</f>
        <v>512</v>
      </c>
      <c r="B514" s="7" t="s">
        <v>506</v>
      </c>
      <c r="C514" s="7" t="s">
        <v>685</v>
      </c>
      <c r="D514" s="4" t="str">
        <f>CONCATENATE(tblPointScore[[#This Row],[Name]]," - ",tblPointScore[[#This Row],[Club]])</f>
        <v>Ocvirk Roger - ICC</v>
      </c>
      <c r="E514" s="1">
        <f>IF(ISNA(VLOOKUP(tblPointScore[[#This Row],[Name / Club]],tblGlbn_Div1[[Name / Club]:[Points]],5,FALSE)),0,VLOOKUP(tblPointScore[[#This Row],[Name / Club]],tblGlbn_Div1[[Name / Club]:[Points]],5,FALSE))</f>
        <v>0</v>
      </c>
      <c r="F514" s="9">
        <f>IF(ISNA(VLOOKUP(tblPointScore[[#This Row],[Name / Club]],tblGlbn_Div2[[Name / Club]:[Points]],5,FALSE)),0,VLOOKUP(tblPointScore[[#This Row],[Name / Club]],tblGlbn_Div2[[Name / Club]:[Points]],5,FALSE))</f>
        <v>0</v>
      </c>
      <c r="G514" s="9">
        <f>IF(ISNA(VLOOKUP(tblPointScore[[#This Row],[Name / Club]],tblGlbn_Div1[Name / Club],1,FALSE)),IF(ISNA(VLOOKUP(tblPointScore[[#This Row],[Name / Club]],tblGlbn_Div2[Name / Club],1,FALSE)),0,3),3)</f>
        <v>0</v>
      </c>
      <c r="H514" s="1">
        <f>IF(ISNA(VLOOKUP(tblPointScore[[#This Row],[Name / Club]],tblIll_Div1[[Name / Club]:[Points]],5,FALSE)),0,VLOOKUP(tblPointScore[[#This Row],[Name / Club]],tblIll_Div1[[Name / Club]:[Points]],5,FALSE))</f>
        <v>0</v>
      </c>
      <c r="I514" s="1">
        <f>IF(ISNA(VLOOKUP(tblPointScore[[#This Row],[Name / Club]],tblIll_Div2[[Name / Club]:[Points]],5,FALSE)),0,VLOOKUP(tblPointScore[[#This Row],[Name / Club]],tblIll_Div2[[Name / Club]:[Points]],5,FALSE))</f>
        <v>0</v>
      </c>
      <c r="J514" s="1">
        <f>IF(ISNA(VLOOKUP(tblPointScore[[#This Row],[Name / Club]],tblIll_Div1[Name / Club],1,FALSE)),IF(ISNA(VLOOKUP(tblPointScore[[#This Row],[Name / Club]],tblIll_Div2[Name / Club],1,FALSE)),0,3),3)</f>
        <v>0</v>
      </c>
      <c r="K514" s="1">
        <f>IF(ISNA(VLOOKUP(tblPointScore[[#This Row],[Name / Club]],tblMac_Div1A[[Name / Club]:[Points]],5,FALSE)),0,VLOOKUP(tblPointScore[[#This Row],[Name / Club]],tblMac_Div1A[[Name / Club]:[Points]],5,FALSE))</f>
        <v>0</v>
      </c>
      <c r="L514" s="1">
        <f>IF(ISNA(VLOOKUP(tblPointScore[[#This Row],[Name / Club]],tblMac_Div1B[[Name / Club]:[Points]],5,FALSE)),0,VLOOKUP(tblPointScore[[#This Row],[Name / Club]],tblMac_Div1B[[Name / Club]:[Points]],5,FALSE))</f>
        <v>0</v>
      </c>
      <c r="M514" s="1">
        <f>IF(ISNA(VLOOKUP(tblPointScore[[#This Row],[Name / Club]],tblMac_Div2A[[Name / Club]:[Points]],5,FALSE)),0,VLOOKUP(tblPointScore[[#This Row],[Name / Club]],tblMac_Div2A[[Name / Club]:[Points]],5,FALSE))</f>
        <v>0</v>
      </c>
      <c r="N514" s="1">
        <f>IF(ISNA(VLOOKUP(tblPointScore[[#This Row],[Name / Club]],tblMac_Div2B[[Name / Club]:[Points]],5,FALSE)),0,VLOOKUP(tblPointScore[[#This Row],[Name / Club]],tblMac_Div2B[[Name / Club]:[Points]],5,FALSE))</f>
        <v>0</v>
      </c>
      <c r="O51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14" s="1">
        <f>IF(ISNA(VLOOKUP(tblPointScore[[#This Row],[Name / Club]],tblNow_Div1A[[Name / Club]:[Points]],5,FALSE)),0,VLOOKUP(tblPointScore[[#This Row],[Name / Club]],tblNow_Div1A[[Name / Club]:[Points]],5,FALSE))</f>
        <v>0</v>
      </c>
      <c r="Q514" s="1">
        <f>IF(ISNA(VLOOKUP(tblPointScore[[#This Row],[Name / Club]],tblNow_Div1B[[Name / Club]:[Points]],5,FALSE)),0,VLOOKUP(tblPointScore[[#This Row],[Name / Club]],tblNow_Div1B[[Name / Club]:[Points]],5,FALSE))</f>
        <v>0</v>
      </c>
      <c r="R514" s="1">
        <f>IF(ISNA(VLOOKUP(tblPointScore[[#This Row],[Name / Club]],tblNow_Div2A[[Name / Club]:[Points]],5,FALSE)),0,VLOOKUP(tblPointScore[[#This Row],[Name / Club]],tblNow_Div2A[[Name / Club]:[Points]],5,FALSE))</f>
        <v>0</v>
      </c>
      <c r="S514" s="1">
        <f>IF(ISNA(VLOOKUP(tblPointScore[[#This Row],[Name / Club]],tblNow_Div2B[[Name / Club]:[Points]],5,FALSE)),0,VLOOKUP(tblPointScore[[#This Row],[Name / Club]],tblNow_Div2B[[Name / Club]:[Points]],5,FALSE))</f>
        <v>0</v>
      </c>
      <c r="T51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14" s="1">
        <f>IF(ISNA(VLOOKUP(tblPointScore[[#This Row],[Name / Club]],tblSthn_Div1[[Name / Club]:[Points]],5,FALSE)),0,VLOOKUP(tblPointScore[[#This Row],[Name / Club]],tblSthn_Div1[[Name / Club]:[Points]],5,FALSE))</f>
        <v>0</v>
      </c>
      <c r="V514" s="1">
        <f>IF(ISNA(VLOOKUP(tblPointScore[[#This Row],[Name / Club]],tblSthn_Div2[[Name / Club]:[Points]],5,FALSE)),0,VLOOKUP(tblPointScore[[#This Row],[Name / Club]],tblSthn_Div2[[Name / Club]:[Points]],5,FALSE))</f>
        <v>0</v>
      </c>
      <c r="W514" s="1">
        <f>IF(ISNA(VLOOKUP(tblPointScore[[#This Row],[Name / Club]],tblSthn_Div1[Name / Club],1,FALSE)),IF(ISNA(VLOOKUP(tblPointScore[[#This Row],[Name / Club]],tblSthn_Div2[Name / Club],1,FALSE)),0,3),3)</f>
        <v>0</v>
      </c>
      <c r="X514" s="9">
        <f>SUM(tblPointScore[[#This Row],[Glbn Div 1]:[Sth H Pts]])</f>
        <v>0</v>
      </c>
      <c r="Y51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1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14" s="38" t="str">
        <f>IF(AND(tblPointScore[[#This Row],[Div 1 Pts]]&gt;0,tblPointScore[[#This Row],[Div 2 Pts]]&gt;0),"Y","N")</f>
        <v>N</v>
      </c>
      <c r="AB514" s="35" t="str">
        <f>IF(AND(tblPointScore[[#This Row],[Mac Div 1 A]]&gt;0,tblPointScore[[#This Row],[Mac Div 1 B]]&gt;0),"Y","N")</f>
        <v>N</v>
      </c>
      <c r="AC514" s="35" t="str">
        <f>IF(AND(tblPointScore[[#This Row],[Mac Div 2 A]]&gt;0,tblPointScore[[#This Row],[Mac Div 2 B]]&gt;0),"Y","N")</f>
        <v>N</v>
      </c>
      <c r="AD514" s="35" t="str">
        <f>IF(AND(tblPointScore[[#This Row],[Now Div 1 A]]&gt;0,tblPointScore[[#This Row],[Now Div 1 B]]&gt;0),"Y","N")</f>
        <v>N</v>
      </c>
      <c r="AE514" s="35" t="str">
        <f>IF(AND(tblPointScore[[#This Row],[Now Div 2 A]]&gt;0,tblPointScore[[#This Row],[Now Div 2 B]]&gt;0),"Y","N")</f>
        <v>N</v>
      </c>
      <c r="AF51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15" spans="1:32" hidden="1">
      <c r="A515" s="1">
        <f ca="1">CELL("row", A514)-1</f>
        <v>513</v>
      </c>
      <c r="B515" s="7" t="s">
        <v>279</v>
      </c>
      <c r="C515" s="7" t="s">
        <v>685</v>
      </c>
      <c r="D515" s="4" t="str">
        <f>CONCATENATE(tblPointScore[[#This Row],[Name]]," - ",tblPointScore[[#This Row],[Club]])</f>
        <v>O'Dwyer Vince  - ICC</v>
      </c>
      <c r="E515" s="1">
        <f>IF(ISNA(VLOOKUP(tblPointScore[[#This Row],[Name / Club]],tblGlbn_Div1[[Name / Club]:[Points]],5,FALSE)),0,VLOOKUP(tblPointScore[[#This Row],[Name / Club]],tblGlbn_Div1[[Name / Club]:[Points]],5,FALSE))</f>
        <v>0</v>
      </c>
      <c r="F515" s="1">
        <f>IF(ISNA(VLOOKUP(tblPointScore[[#This Row],[Name / Club]],tblGlbn_Div2[[Name / Club]:[Points]],5,FALSE)),0,VLOOKUP(tblPointScore[[#This Row],[Name / Club]],tblGlbn_Div2[[Name / Club]:[Points]],5,FALSE))</f>
        <v>0</v>
      </c>
      <c r="G515" s="1">
        <f>IF(ISNA(VLOOKUP(tblPointScore[[#This Row],[Name / Club]],tblGlbn_Div1[Name / Club],1,FALSE)),IF(ISNA(VLOOKUP(tblPointScore[[#This Row],[Name / Club]],tblGlbn_Div2[Name / Club],1,FALSE)),0,3),3)</f>
        <v>0</v>
      </c>
      <c r="H515" s="1">
        <f>IF(ISNA(VLOOKUP(tblPointScore[[#This Row],[Name / Club]],tblIll_Div1[[Name / Club]:[Points]],5,FALSE)),0,VLOOKUP(tblPointScore[[#This Row],[Name / Club]],tblIll_Div1[[Name / Club]:[Points]],5,FALSE))</f>
        <v>0</v>
      </c>
      <c r="I515" s="1">
        <f>IF(ISNA(VLOOKUP(tblPointScore[[#This Row],[Name / Club]],tblIll_Div2[[Name / Club]:[Points]],5,FALSE)),0,VLOOKUP(tblPointScore[[#This Row],[Name / Club]],tblIll_Div2[[Name / Club]:[Points]],5,FALSE))</f>
        <v>0</v>
      </c>
      <c r="J515" s="1">
        <f>IF(ISNA(VLOOKUP(tblPointScore[[#This Row],[Name / Club]],tblIll_Div1[Name / Club],1,FALSE)),IF(ISNA(VLOOKUP(tblPointScore[[#This Row],[Name / Club]],tblIll_Div2[Name / Club],1,FALSE)),0,3),3)</f>
        <v>0</v>
      </c>
      <c r="K515" s="1">
        <f>IF(ISNA(VLOOKUP(tblPointScore[[#This Row],[Name / Club]],tblMac_Div1A[[Name / Club]:[Points]],5,FALSE)),0,VLOOKUP(tblPointScore[[#This Row],[Name / Club]],tblMac_Div1A[[Name / Club]:[Points]],5,FALSE))</f>
        <v>0</v>
      </c>
      <c r="L515" s="1">
        <f>IF(ISNA(VLOOKUP(tblPointScore[[#This Row],[Name / Club]],tblMac_Div1B[[Name / Club]:[Points]],5,FALSE)),0,VLOOKUP(tblPointScore[[#This Row],[Name / Club]],tblMac_Div1B[[Name / Club]:[Points]],5,FALSE))</f>
        <v>0</v>
      </c>
      <c r="M515" s="1">
        <f>IF(ISNA(VLOOKUP(tblPointScore[[#This Row],[Name / Club]],tblMac_Div2A[[Name / Club]:[Points]],5,FALSE)),0,VLOOKUP(tblPointScore[[#This Row],[Name / Club]],tblMac_Div2A[[Name / Club]:[Points]],5,FALSE))</f>
        <v>0</v>
      </c>
      <c r="N515" s="1">
        <f>IF(ISNA(VLOOKUP(tblPointScore[[#This Row],[Name / Club]],tblMac_Div2B[[Name / Club]:[Points]],5,FALSE)),0,VLOOKUP(tblPointScore[[#This Row],[Name / Club]],tblMac_Div2B[[Name / Club]:[Points]],5,FALSE))</f>
        <v>0</v>
      </c>
      <c r="O51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15" s="1">
        <f>IF(ISNA(VLOOKUP(tblPointScore[[#This Row],[Name / Club]],tblNow_Div1A[[Name / Club]:[Points]],5,FALSE)),0,VLOOKUP(tblPointScore[[#This Row],[Name / Club]],tblNow_Div1A[[Name / Club]:[Points]],5,FALSE))</f>
        <v>0</v>
      </c>
      <c r="Q515" s="1">
        <f>IF(ISNA(VLOOKUP(tblPointScore[[#This Row],[Name / Club]],tblNow_Div1B[[Name / Club]:[Points]],5,FALSE)),0,VLOOKUP(tblPointScore[[#This Row],[Name / Club]],tblNow_Div1B[[Name / Club]:[Points]],5,FALSE))</f>
        <v>0</v>
      </c>
      <c r="R515" s="1">
        <f>IF(ISNA(VLOOKUP(tblPointScore[[#This Row],[Name / Club]],tblNow_Div2A[[Name / Club]:[Points]],5,FALSE)),0,VLOOKUP(tblPointScore[[#This Row],[Name / Club]],tblNow_Div2A[[Name / Club]:[Points]],5,FALSE))</f>
        <v>0</v>
      </c>
      <c r="S515" s="1">
        <f>IF(ISNA(VLOOKUP(tblPointScore[[#This Row],[Name / Club]],tblNow_Div2B[[Name / Club]:[Points]],5,FALSE)),0,VLOOKUP(tblPointScore[[#This Row],[Name / Club]],tblNow_Div2B[[Name / Club]:[Points]],5,FALSE))</f>
        <v>0</v>
      </c>
      <c r="T51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15" s="1">
        <f>IF(ISNA(VLOOKUP(tblPointScore[[#This Row],[Name / Club]],tblSthn_Div1[[Name / Club]:[Points]],5,FALSE)),0,VLOOKUP(tblPointScore[[#This Row],[Name / Club]],tblSthn_Div1[[Name / Club]:[Points]],5,FALSE))</f>
        <v>0</v>
      </c>
      <c r="V515" s="1">
        <f>IF(ISNA(VLOOKUP(tblPointScore[[#This Row],[Name / Club]],tblSthn_Div2[[Name / Club]:[Points]],5,FALSE)),0,VLOOKUP(tblPointScore[[#This Row],[Name / Club]],tblSthn_Div2[[Name / Club]:[Points]],5,FALSE))</f>
        <v>0</v>
      </c>
      <c r="W515" s="1">
        <f>IF(ISNA(VLOOKUP(tblPointScore[[#This Row],[Name / Club]],tblSthn_Div1[Name / Club],1,FALSE)),IF(ISNA(VLOOKUP(tblPointScore[[#This Row],[Name / Club]],tblSthn_Div2[Name / Club],1,FALSE)),0,3),3)</f>
        <v>0</v>
      </c>
      <c r="X515" s="1">
        <f>SUM(tblPointScore[[#This Row],[Glbn Div 1]:[Sth H Pts]])</f>
        <v>0</v>
      </c>
      <c r="Y51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1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15" s="38" t="str">
        <f>IF(AND(tblPointScore[[#This Row],[Div 1 Pts]]&gt;0,tblPointScore[[#This Row],[Div 2 Pts]]&gt;0),"Y","N")</f>
        <v>N</v>
      </c>
      <c r="AB515" s="35" t="str">
        <f>IF(AND(tblPointScore[[#This Row],[Mac Div 1 A]]&gt;0,tblPointScore[[#This Row],[Mac Div 1 B]]&gt;0),"Y","N")</f>
        <v>N</v>
      </c>
      <c r="AC515" s="35" t="str">
        <f>IF(AND(tblPointScore[[#This Row],[Mac Div 2 A]]&gt;0,tblPointScore[[#This Row],[Mac Div 2 B]]&gt;0),"Y","N")</f>
        <v>N</v>
      </c>
      <c r="AD515" s="35" t="str">
        <f>IF(AND(tblPointScore[[#This Row],[Now Div 1 A]]&gt;0,tblPointScore[[#This Row],[Now Div 1 B]]&gt;0),"Y","N")</f>
        <v>N</v>
      </c>
      <c r="AE515" s="35" t="str">
        <f>IF(AND(tblPointScore[[#This Row],[Now Div 2 A]]&gt;0,tblPointScore[[#This Row],[Now Div 2 B]]&gt;0),"Y","N")</f>
        <v>N</v>
      </c>
      <c r="AF51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16" spans="1:32" hidden="1">
      <c r="A516" s="1">
        <f ca="1">CELL("row", A515)-1</f>
        <v>514</v>
      </c>
      <c r="B516" s="7" t="s">
        <v>507</v>
      </c>
      <c r="C516" s="7" t="s">
        <v>685</v>
      </c>
      <c r="D516" s="4" t="str">
        <f>CONCATENATE(tblPointScore[[#This Row],[Name]]," - ",tblPointScore[[#This Row],[Club]])</f>
        <v>Oke Cameron - ICC</v>
      </c>
      <c r="E516" s="1">
        <f>IF(ISNA(VLOOKUP(tblPointScore[[#This Row],[Name / Club]],tblGlbn_Div1[[Name / Club]:[Points]],5,FALSE)),0,VLOOKUP(tblPointScore[[#This Row],[Name / Club]],tblGlbn_Div1[[Name / Club]:[Points]],5,FALSE))</f>
        <v>0</v>
      </c>
      <c r="F516" s="9">
        <f>IF(ISNA(VLOOKUP(tblPointScore[[#This Row],[Name / Club]],tblGlbn_Div2[[Name / Club]:[Points]],5,FALSE)),0,VLOOKUP(tblPointScore[[#This Row],[Name / Club]],tblGlbn_Div2[[Name / Club]:[Points]],5,FALSE))</f>
        <v>0</v>
      </c>
      <c r="G516" s="9">
        <f>IF(ISNA(VLOOKUP(tblPointScore[[#This Row],[Name / Club]],tblGlbn_Div1[Name / Club],1,FALSE)),IF(ISNA(VLOOKUP(tblPointScore[[#This Row],[Name / Club]],tblGlbn_Div2[Name / Club],1,FALSE)),0,3),3)</f>
        <v>0</v>
      </c>
      <c r="H516" s="1">
        <f>IF(ISNA(VLOOKUP(tblPointScore[[#This Row],[Name / Club]],tblIll_Div1[[Name / Club]:[Points]],5,FALSE)),0,VLOOKUP(tblPointScore[[#This Row],[Name / Club]],tblIll_Div1[[Name / Club]:[Points]],5,FALSE))</f>
        <v>0</v>
      </c>
      <c r="I516" s="1">
        <f>IF(ISNA(VLOOKUP(tblPointScore[[#This Row],[Name / Club]],tblIll_Div2[[Name / Club]:[Points]],5,FALSE)),0,VLOOKUP(tblPointScore[[#This Row],[Name / Club]],tblIll_Div2[[Name / Club]:[Points]],5,FALSE))</f>
        <v>0</v>
      </c>
      <c r="J516" s="1">
        <f>IF(ISNA(VLOOKUP(tblPointScore[[#This Row],[Name / Club]],tblIll_Div1[Name / Club],1,FALSE)),IF(ISNA(VLOOKUP(tblPointScore[[#This Row],[Name / Club]],tblIll_Div2[Name / Club],1,FALSE)),0,3),3)</f>
        <v>0</v>
      </c>
      <c r="K516" s="1">
        <f>IF(ISNA(VLOOKUP(tblPointScore[[#This Row],[Name / Club]],tblMac_Div1A[[Name / Club]:[Points]],5,FALSE)),0,VLOOKUP(tblPointScore[[#This Row],[Name / Club]],tblMac_Div1A[[Name / Club]:[Points]],5,FALSE))</f>
        <v>0</v>
      </c>
      <c r="L516" s="1">
        <f>IF(ISNA(VLOOKUP(tblPointScore[[#This Row],[Name / Club]],tblMac_Div1B[[Name / Club]:[Points]],5,FALSE)),0,VLOOKUP(tblPointScore[[#This Row],[Name / Club]],tblMac_Div1B[[Name / Club]:[Points]],5,FALSE))</f>
        <v>0</v>
      </c>
      <c r="M516" s="1">
        <f>IF(ISNA(VLOOKUP(tblPointScore[[#This Row],[Name / Club]],tblMac_Div2A[[Name / Club]:[Points]],5,FALSE)),0,VLOOKUP(tblPointScore[[#This Row],[Name / Club]],tblMac_Div2A[[Name / Club]:[Points]],5,FALSE))</f>
        <v>0</v>
      </c>
      <c r="N516" s="1">
        <f>IF(ISNA(VLOOKUP(tblPointScore[[#This Row],[Name / Club]],tblMac_Div2B[[Name / Club]:[Points]],5,FALSE)),0,VLOOKUP(tblPointScore[[#This Row],[Name / Club]],tblMac_Div2B[[Name / Club]:[Points]],5,FALSE))</f>
        <v>0</v>
      </c>
      <c r="O51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16" s="1">
        <f>IF(ISNA(VLOOKUP(tblPointScore[[#This Row],[Name / Club]],tblNow_Div1A[[Name / Club]:[Points]],5,FALSE)),0,VLOOKUP(tblPointScore[[#This Row],[Name / Club]],tblNow_Div1A[[Name / Club]:[Points]],5,FALSE))</f>
        <v>0</v>
      </c>
      <c r="Q516" s="1">
        <f>IF(ISNA(VLOOKUP(tblPointScore[[#This Row],[Name / Club]],tblNow_Div1B[[Name / Club]:[Points]],5,FALSE)),0,VLOOKUP(tblPointScore[[#This Row],[Name / Club]],tblNow_Div1B[[Name / Club]:[Points]],5,FALSE))</f>
        <v>0</v>
      </c>
      <c r="R516" s="1">
        <f>IF(ISNA(VLOOKUP(tblPointScore[[#This Row],[Name / Club]],tblNow_Div2A[[Name / Club]:[Points]],5,FALSE)),0,VLOOKUP(tblPointScore[[#This Row],[Name / Club]],tblNow_Div2A[[Name / Club]:[Points]],5,FALSE))</f>
        <v>0</v>
      </c>
      <c r="S516" s="1">
        <f>IF(ISNA(VLOOKUP(tblPointScore[[#This Row],[Name / Club]],tblNow_Div2B[[Name / Club]:[Points]],5,FALSE)),0,VLOOKUP(tblPointScore[[#This Row],[Name / Club]],tblNow_Div2B[[Name / Club]:[Points]],5,FALSE))</f>
        <v>0</v>
      </c>
      <c r="T51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16" s="1">
        <f>IF(ISNA(VLOOKUP(tblPointScore[[#This Row],[Name / Club]],tblSthn_Div1[[Name / Club]:[Points]],5,FALSE)),0,VLOOKUP(tblPointScore[[#This Row],[Name / Club]],tblSthn_Div1[[Name / Club]:[Points]],5,FALSE))</f>
        <v>0</v>
      </c>
      <c r="V516" s="1">
        <f>IF(ISNA(VLOOKUP(tblPointScore[[#This Row],[Name / Club]],tblSthn_Div2[[Name / Club]:[Points]],5,FALSE)),0,VLOOKUP(tblPointScore[[#This Row],[Name / Club]],tblSthn_Div2[[Name / Club]:[Points]],5,FALSE))</f>
        <v>0</v>
      </c>
      <c r="W516" s="1">
        <f>IF(ISNA(VLOOKUP(tblPointScore[[#This Row],[Name / Club]],tblSthn_Div1[Name / Club],1,FALSE)),IF(ISNA(VLOOKUP(tblPointScore[[#This Row],[Name / Club]],tblSthn_Div2[Name / Club],1,FALSE)),0,3),3)</f>
        <v>0</v>
      </c>
      <c r="X516" s="9">
        <f>SUM(tblPointScore[[#This Row],[Glbn Div 1]:[Sth H Pts]])</f>
        <v>0</v>
      </c>
      <c r="Y51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1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16" s="38" t="str">
        <f>IF(AND(tblPointScore[[#This Row],[Div 1 Pts]]&gt;0,tblPointScore[[#This Row],[Div 2 Pts]]&gt;0),"Y","N")</f>
        <v>N</v>
      </c>
      <c r="AB516" s="35" t="str">
        <f>IF(AND(tblPointScore[[#This Row],[Mac Div 1 A]]&gt;0,tblPointScore[[#This Row],[Mac Div 1 B]]&gt;0),"Y","N")</f>
        <v>N</v>
      </c>
      <c r="AC516" s="35" t="str">
        <f>IF(AND(tblPointScore[[#This Row],[Mac Div 2 A]]&gt;0,tblPointScore[[#This Row],[Mac Div 2 B]]&gt;0),"Y","N")</f>
        <v>N</v>
      </c>
      <c r="AD516" s="35" t="str">
        <f>IF(AND(tblPointScore[[#This Row],[Now Div 1 A]]&gt;0,tblPointScore[[#This Row],[Now Div 1 B]]&gt;0),"Y","N")</f>
        <v>N</v>
      </c>
      <c r="AE516" s="35" t="str">
        <f>IF(AND(tblPointScore[[#This Row],[Now Div 2 A]]&gt;0,tblPointScore[[#This Row],[Now Div 2 B]]&gt;0),"Y","N")</f>
        <v>N</v>
      </c>
      <c r="AF51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17" spans="1:32" hidden="1">
      <c r="A517" s="1">
        <f ca="1">CELL("row", A516)-1</f>
        <v>515</v>
      </c>
      <c r="B517" s="7" t="s">
        <v>359</v>
      </c>
      <c r="C517" s="7" t="s">
        <v>683</v>
      </c>
      <c r="D517" s="4" t="str">
        <f>CONCATENATE(tblPointScore[[#This Row],[Name]]," - ",tblPointScore[[#This Row],[Club]])</f>
        <v>Orchard Toby - SHCC</v>
      </c>
      <c r="E517" s="1">
        <f>IF(ISNA(VLOOKUP(tblPointScore[[#This Row],[Name / Club]],tblGlbn_Div1[[Name / Club]:[Points]],5,FALSE)),0,VLOOKUP(tblPointScore[[#This Row],[Name / Club]],tblGlbn_Div1[[Name / Club]:[Points]],5,FALSE))</f>
        <v>0</v>
      </c>
      <c r="F517" s="9">
        <f>IF(ISNA(VLOOKUP(tblPointScore[[#This Row],[Name / Club]],tblGlbn_Div2[[Name / Club]:[Points]],5,FALSE)),0,VLOOKUP(tblPointScore[[#This Row],[Name / Club]],tblGlbn_Div2[[Name / Club]:[Points]],5,FALSE))</f>
        <v>0</v>
      </c>
      <c r="G517" s="9">
        <f>IF(ISNA(VLOOKUP(tblPointScore[[#This Row],[Name / Club]],tblGlbn_Div1[Name / Club],1,FALSE)),IF(ISNA(VLOOKUP(tblPointScore[[#This Row],[Name / Club]],tblGlbn_Div2[Name / Club],1,FALSE)),0,3),3)</f>
        <v>0</v>
      </c>
      <c r="H517" s="1">
        <f>IF(ISNA(VLOOKUP(tblPointScore[[#This Row],[Name / Club]],tblIll_Div1[[Name / Club]:[Points]],5,FALSE)),0,VLOOKUP(tblPointScore[[#This Row],[Name / Club]],tblIll_Div1[[Name / Club]:[Points]],5,FALSE))</f>
        <v>0</v>
      </c>
      <c r="I517" s="1">
        <f>IF(ISNA(VLOOKUP(tblPointScore[[#This Row],[Name / Club]],tblIll_Div2[[Name / Club]:[Points]],5,FALSE)),0,VLOOKUP(tblPointScore[[#This Row],[Name / Club]],tblIll_Div2[[Name / Club]:[Points]],5,FALSE))</f>
        <v>0</v>
      </c>
      <c r="J517" s="1">
        <f>IF(ISNA(VLOOKUP(tblPointScore[[#This Row],[Name / Club]],tblIll_Div1[Name / Club],1,FALSE)),IF(ISNA(VLOOKUP(tblPointScore[[#This Row],[Name / Club]],tblIll_Div2[Name / Club],1,FALSE)),0,3),3)</f>
        <v>0</v>
      </c>
      <c r="K517" s="1">
        <f>IF(ISNA(VLOOKUP(tblPointScore[[#This Row],[Name / Club]],tblMac_Div1A[[Name / Club]:[Points]],5,FALSE)),0,VLOOKUP(tblPointScore[[#This Row],[Name / Club]],tblMac_Div1A[[Name / Club]:[Points]],5,FALSE))</f>
        <v>0</v>
      </c>
      <c r="L517" s="1">
        <f>IF(ISNA(VLOOKUP(tblPointScore[[#This Row],[Name / Club]],tblMac_Div1B[[Name / Club]:[Points]],5,FALSE)),0,VLOOKUP(tblPointScore[[#This Row],[Name / Club]],tblMac_Div1B[[Name / Club]:[Points]],5,FALSE))</f>
        <v>0</v>
      </c>
      <c r="M517" s="1">
        <f>IF(ISNA(VLOOKUP(tblPointScore[[#This Row],[Name / Club]],tblMac_Div2A[[Name / Club]:[Points]],5,FALSE)),0,VLOOKUP(tblPointScore[[#This Row],[Name / Club]],tblMac_Div2A[[Name / Club]:[Points]],5,FALSE))</f>
        <v>0</v>
      </c>
      <c r="N517" s="1">
        <f>IF(ISNA(VLOOKUP(tblPointScore[[#This Row],[Name / Club]],tblMac_Div2B[[Name / Club]:[Points]],5,FALSE)),0,VLOOKUP(tblPointScore[[#This Row],[Name / Club]],tblMac_Div2B[[Name / Club]:[Points]],5,FALSE))</f>
        <v>0</v>
      </c>
      <c r="O51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17" s="1">
        <f>IF(ISNA(VLOOKUP(tblPointScore[[#This Row],[Name / Club]],tblNow_Div1A[[Name / Club]:[Points]],5,FALSE)),0,VLOOKUP(tblPointScore[[#This Row],[Name / Club]],tblNow_Div1A[[Name / Club]:[Points]],5,FALSE))</f>
        <v>0</v>
      </c>
      <c r="Q517" s="1">
        <f>IF(ISNA(VLOOKUP(tblPointScore[[#This Row],[Name / Club]],tblNow_Div1B[[Name / Club]:[Points]],5,FALSE)),0,VLOOKUP(tblPointScore[[#This Row],[Name / Club]],tblNow_Div1B[[Name / Club]:[Points]],5,FALSE))</f>
        <v>0</v>
      </c>
      <c r="R517" s="1">
        <f>IF(ISNA(VLOOKUP(tblPointScore[[#This Row],[Name / Club]],tblNow_Div2A[[Name / Club]:[Points]],5,FALSE)),0,VLOOKUP(tblPointScore[[#This Row],[Name / Club]],tblNow_Div2A[[Name / Club]:[Points]],5,FALSE))</f>
        <v>0</v>
      </c>
      <c r="S517" s="1">
        <f>IF(ISNA(VLOOKUP(tblPointScore[[#This Row],[Name / Club]],tblNow_Div2B[[Name / Club]:[Points]],5,FALSE)),0,VLOOKUP(tblPointScore[[#This Row],[Name / Club]],tblNow_Div2B[[Name / Club]:[Points]],5,FALSE))</f>
        <v>0</v>
      </c>
      <c r="T51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17" s="1">
        <f>IF(ISNA(VLOOKUP(tblPointScore[[#This Row],[Name / Club]],tblSthn_Div1[[Name / Club]:[Points]],5,FALSE)),0,VLOOKUP(tblPointScore[[#This Row],[Name / Club]],tblSthn_Div1[[Name / Club]:[Points]],5,FALSE))</f>
        <v>0</v>
      </c>
      <c r="V517" s="1">
        <f>IF(ISNA(VLOOKUP(tblPointScore[[#This Row],[Name / Club]],tblSthn_Div2[[Name / Club]:[Points]],5,FALSE)),0,VLOOKUP(tblPointScore[[#This Row],[Name / Club]],tblSthn_Div2[[Name / Club]:[Points]],5,FALSE))</f>
        <v>0</v>
      </c>
      <c r="W517" s="1">
        <f>IF(ISNA(VLOOKUP(tblPointScore[[#This Row],[Name / Club]],tblSthn_Div1[Name / Club],1,FALSE)),IF(ISNA(VLOOKUP(tblPointScore[[#This Row],[Name / Club]],tblSthn_Div2[Name / Club],1,FALSE)),0,3),3)</f>
        <v>0</v>
      </c>
      <c r="X517" s="9">
        <f>SUM(tblPointScore[[#This Row],[Glbn Div 1]:[Sth H Pts]])</f>
        <v>0</v>
      </c>
      <c r="Y51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1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17" s="38" t="str">
        <f>IF(AND(tblPointScore[[#This Row],[Div 1 Pts]]&gt;0,tblPointScore[[#This Row],[Div 2 Pts]]&gt;0),"Y","N")</f>
        <v>N</v>
      </c>
      <c r="AB517" s="35" t="str">
        <f>IF(AND(tblPointScore[[#This Row],[Mac Div 1 A]]&gt;0,tblPointScore[[#This Row],[Mac Div 1 B]]&gt;0),"Y","N")</f>
        <v>N</v>
      </c>
      <c r="AC517" s="35" t="str">
        <f>IF(AND(tblPointScore[[#This Row],[Mac Div 2 A]]&gt;0,tblPointScore[[#This Row],[Mac Div 2 B]]&gt;0),"Y","N")</f>
        <v>N</v>
      </c>
      <c r="AD517" s="35" t="str">
        <f>IF(AND(tblPointScore[[#This Row],[Now Div 1 A]]&gt;0,tblPointScore[[#This Row],[Now Div 1 B]]&gt;0),"Y","N")</f>
        <v>N</v>
      </c>
      <c r="AE517" s="35" t="str">
        <f>IF(AND(tblPointScore[[#This Row],[Now Div 2 A]]&gt;0,tblPointScore[[#This Row],[Now Div 2 B]]&gt;0),"Y","N")</f>
        <v>N</v>
      </c>
      <c r="AF51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18" spans="1:32" hidden="1">
      <c r="A518" s="1">
        <f ca="1">CELL("row", A517)-1</f>
        <v>516</v>
      </c>
      <c r="B518" s="7" t="s">
        <v>508</v>
      </c>
      <c r="C518" s="7" t="s">
        <v>683</v>
      </c>
      <c r="D518" s="4" t="str">
        <f>CONCATENATE(tblPointScore[[#This Row],[Name]]," - ",tblPointScore[[#This Row],[Club]])</f>
        <v>Orchard Will - SHCC</v>
      </c>
      <c r="E518" s="1">
        <f>IF(ISNA(VLOOKUP(tblPointScore[[#This Row],[Name / Club]],tblGlbn_Div1[[Name / Club]:[Points]],5,FALSE)),0,VLOOKUP(tblPointScore[[#This Row],[Name / Club]],tblGlbn_Div1[[Name / Club]:[Points]],5,FALSE))</f>
        <v>0</v>
      </c>
      <c r="F518" s="9">
        <f>IF(ISNA(VLOOKUP(tblPointScore[[#This Row],[Name / Club]],tblGlbn_Div2[[Name / Club]:[Points]],5,FALSE)),0,VLOOKUP(tblPointScore[[#This Row],[Name / Club]],tblGlbn_Div2[[Name / Club]:[Points]],5,FALSE))</f>
        <v>0</v>
      </c>
      <c r="G518" s="9">
        <f>IF(ISNA(VLOOKUP(tblPointScore[[#This Row],[Name / Club]],tblGlbn_Div1[Name / Club],1,FALSE)),IF(ISNA(VLOOKUP(tblPointScore[[#This Row],[Name / Club]],tblGlbn_Div2[Name / Club],1,FALSE)),0,3),3)</f>
        <v>0</v>
      </c>
      <c r="H518" s="1">
        <f>IF(ISNA(VLOOKUP(tblPointScore[[#This Row],[Name / Club]],tblIll_Div1[[Name / Club]:[Points]],5,FALSE)),0,VLOOKUP(tblPointScore[[#This Row],[Name / Club]],tblIll_Div1[[Name / Club]:[Points]],5,FALSE))</f>
        <v>0</v>
      </c>
      <c r="I518" s="1">
        <f>IF(ISNA(VLOOKUP(tblPointScore[[#This Row],[Name / Club]],tblIll_Div2[[Name / Club]:[Points]],5,FALSE)),0,VLOOKUP(tblPointScore[[#This Row],[Name / Club]],tblIll_Div2[[Name / Club]:[Points]],5,FALSE))</f>
        <v>0</v>
      </c>
      <c r="J518" s="1">
        <f>IF(ISNA(VLOOKUP(tblPointScore[[#This Row],[Name / Club]],tblIll_Div1[Name / Club],1,FALSE)),IF(ISNA(VLOOKUP(tblPointScore[[#This Row],[Name / Club]],tblIll_Div2[Name / Club],1,FALSE)),0,3),3)</f>
        <v>0</v>
      </c>
      <c r="K518" s="1">
        <f>IF(ISNA(VLOOKUP(tblPointScore[[#This Row],[Name / Club]],tblMac_Div1A[[Name / Club]:[Points]],5,FALSE)),0,VLOOKUP(tblPointScore[[#This Row],[Name / Club]],tblMac_Div1A[[Name / Club]:[Points]],5,FALSE))</f>
        <v>0</v>
      </c>
      <c r="L518" s="1">
        <f>IF(ISNA(VLOOKUP(tblPointScore[[#This Row],[Name / Club]],tblMac_Div1B[[Name / Club]:[Points]],5,FALSE)),0,VLOOKUP(tblPointScore[[#This Row],[Name / Club]],tblMac_Div1B[[Name / Club]:[Points]],5,FALSE))</f>
        <v>0</v>
      </c>
      <c r="M518" s="1">
        <f>IF(ISNA(VLOOKUP(tblPointScore[[#This Row],[Name / Club]],tblMac_Div2A[[Name / Club]:[Points]],5,FALSE)),0,VLOOKUP(tblPointScore[[#This Row],[Name / Club]],tblMac_Div2A[[Name / Club]:[Points]],5,FALSE))</f>
        <v>0</v>
      </c>
      <c r="N518" s="1">
        <f>IF(ISNA(VLOOKUP(tblPointScore[[#This Row],[Name / Club]],tblMac_Div2B[[Name / Club]:[Points]],5,FALSE)),0,VLOOKUP(tblPointScore[[#This Row],[Name / Club]],tblMac_Div2B[[Name / Club]:[Points]],5,FALSE))</f>
        <v>0</v>
      </c>
      <c r="O51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18" s="1">
        <f>IF(ISNA(VLOOKUP(tblPointScore[[#This Row],[Name / Club]],tblNow_Div1A[[Name / Club]:[Points]],5,FALSE)),0,VLOOKUP(tblPointScore[[#This Row],[Name / Club]],tblNow_Div1A[[Name / Club]:[Points]],5,FALSE))</f>
        <v>0</v>
      </c>
      <c r="Q518" s="1">
        <f>IF(ISNA(VLOOKUP(tblPointScore[[#This Row],[Name / Club]],tblNow_Div1B[[Name / Club]:[Points]],5,FALSE)),0,VLOOKUP(tblPointScore[[#This Row],[Name / Club]],tblNow_Div1B[[Name / Club]:[Points]],5,FALSE))</f>
        <v>0</v>
      </c>
      <c r="R518" s="1">
        <f>IF(ISNA(VLOOKUP(tblPointScore[[#This Row],[Name / Club]],tblNow_Div2A[[Name / Club]:[Points]],5,FALSE)),0,VLOOKUP(tblPointScore[[#This Row],[Name / Club]],tblNow_Div2A[[Name / Club]:[Points]],5,FALSE))</f>
        <v>0</v>
      </c>
      <c r="S518" s="1">
        <f>IF(ISNA(VLOOKUP(tblPointScore[[#This Row],[Name / Club]],tblNow_Div2B[[Name / Club]:[Points]],5,FALSE)),0,VLOOKUP(tblPointScore[[#This Row],[Name / Club]],tblNow_Div2B[[Name / Club]:[Points]],5,FALSE))</f>
        <v>0</v>
      </c>
      <c r="T51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18" s="1">
        <f>IF(ISNA(VLOOKUP(tblPointScore[[#This Row],[Name / Club]],tblSthn_Div1[[Name / Club]:[Points]],5,FALSE)),0,VLOOKUP(tblPointScore[[#This Row],[Name / Club]],tblSthn_Div1[[Name / Club]:[Points]],5,FALSE))</f>
        <v>0</v>
      </c>
      <c r="V518" s="1">
        <f>IF(ISNA(VLOOKUP(tblPointScore[[#This Row],[Name / Club]],tblSthn_Div2[[Name / Club]:[Points]],5,FALSE)),0,VLOOKUP(tblPointScore[[#This Row],[Name / Club]],tblSthn_Div2[[Name / Club]:[Points]],5,FALSE))</f>
        <v>0</v>
      </c>
      <c r="W518" s="1">
        <f>IF(ISNA(VLOOKUP(tblPointScore[[#This Row],[Name / Club]],tblSthn_Div1[Name / Club],1,FALSE)),IF(ISNA(VLOOKUP(tblPointScore[[#This Row],[Name / Club]],tblSthn_Div2[Name / Club],1,FALSE)),0,3),3)</f>
        <v>0</v>
      </c>
      <c r="X518" s="9">
        <f>SUM(tblPointScore[[#This Row],[Glbn Div 1]:[Sth H Pts]])</f>
        <v>0</v>
      </c>
      <c r="Y51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1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18" s="38" t="str">
        <f>IF(AND(tblPointScore[[#This Row],[Div 1 Pts]]&gt;0,tblPointScore[[#This Row],[Div 2 Pts]]&gt;0),"Y","N")</f>
        <v>N</v>
      </c>
      <c r="AB518" s="35" t="str">
        <f>IF(AND(tblPointScore[[#This Row],[Mac Div 1 A]]&gt;0,tblPointScore[[#This Row],[Mac Div 1 B]]&gt;0),"Y","N")</f>
        <v>N</v>
      </c>
      <c r="AC518" s="35" t="str">
        <f>IF(AND(tblPointScore[[#This Row],[Mac Div 2 A]]&gt;0,tblPointScore[[#This Row],[Mac Div 2 B]]&gt;0),"Y","N")</f>
        <v>N</v>
      </c>
      <c r="AD518" s="35" t="str">
        <f>IF(AND(tblPointScore[[#This Row],[Now Div 1 A]]&gt;0,tblPointScore[[#This Row],[Now Div 1 B]]&gt;0),"Y","N")</f>
        <v>N</v>
      </c>
      <c r="AE518" s="35" t="str">
        <f>IF(AND(tblPointScore[[#This Row],[Now Div 2 A]]&gt;0,tblPointScore[[#This Row],[Now Div 2 B]]&gt;0),"Y","N")</f>
        <v>N</v>
      </c>
      <c r="AF51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19" spans="1:32" hidden="1">
      <c r="A519" s="1">
        <f ca="1">CELL("row", A518)-1</f>
        <v>517</v>
      </c>
      <c r="B519" s="7" t="s">
        <v>76</v>
      </c>
      <c r="C519" s="7" t="s">
        <v>687</v>
      </c>
      <c r="D519" s="4" t="str">
        <f>CONCATENATE(tblPointScore[[#This Row],[Name]]," - ",tblPointScore[[#This Row],[Club]])</f>
        <v>Orme Alex - JCC</v>
      </c>
      <c r="E519" s="1">
        <f>IF(ISNA(VLOOKUP(tblPointScore[[#This Row],[Name / Club]],tblGlbn_Div1[[Name / Club]:[Points]],5,FALSE)),0,VLOOKUP(tblPointScore[[#This Row],[Name / Club]],tblGlbn_Div1[[Name / Club]:[Points]],5,FALSE))</f>
        <v>0</v>
      </c>
      <c r="F519" s="1">
        <f>IF(ISNA(VLOOKUP(tblPointScore[[#This Row],[Name / Club]],tblGlbn_Div2[[Name / Club]:[Points]],5,FALSE)),0,VLOOKUP(tblPointScore[[#This Row],[Name / Club]],tblGlbn_Div2[[Name / Club]:[Points]],5,FALSE))</f>
        <v>0</v>
      </c>
      <c r="G519" s="1">
        <f>IF(ISNA(VLOOKUP(tblPointScore[[#This Row],[Name / Club]],tblGlbn_Div1[Name / Club],1,FALSE)),IF(ISNA(VLOOKUP(tblPointScore[[#This Row],[Name / Club]],tblGlbn_Div2[Name / Club],1,FALSE)),0,3),3)</f>
        <v>0</v>
      </c>
      <c r="H519" s="1">
        <f>IF(ISNA(VLOOKUP(tblPointScore[[#This Row],[Name / Club]],tblIll_Div1[[Name / Club]:[Points]],5,FALSE)),0,VLOOKUP(tblPointScore[[#This Row],[Name / Club]],tblIll_Div1[[Name / Club]:[Points]],5,FALSE))</f>
        <v>0</v>
      </c>
      <c r="I519" s="1">
        <f>IF(ISNA(VLOOKUP(tblPointScore[[#This Row],[Name / Club]],tblIll_Div2[[Name / Club]:[Points]],5,FALSE)),0,VLOOKUP(tblPointScore[[#This Row],[Name / Club]],tblIll_Div2[[Name / Club]:[Points]],5,FALSE))</f>
        <v>0</v>
      </c>
      <c r="J519" s="1">
        <f>IF(ISNA(VLOOKUP(tblPointScore[[#This Row],[Name / Club]],tblIll_Div1[Name / Club],1,FALSE)),IF(ISNA(VLOOKUP(tblPointScore[[#This Row],[Name / Club]],tblIll_Div2[Name / Club],1,FALSE)),0,3),3)</f>
        <v>0</v>
      </c>
      <c r="K519" s="1">
        <f>IF(ISNA(VLOOKUP(tblPointScore[[#This Row],[Name / Club]],tblMac_Div1A[[Name / Club]:[Points]],5,FALSE)),0,VLOOKUP(tblPointScore[[#This Row],[Name / Club]],tblMac_Div1A[[Name / Club]:[Points]],5,FALSE))</f>
        <v>0</v>
      </c>
      <c r="L519" s="1">
        <f>IF(ISNA(VLOOKUP(tblPointScore[[#This Row],[Name / Club]],tblMac_Div1B[[Name / Club]:[Points]],5,FALSE)),0,VLOOKUP(tblPointScore[[#This Row],[Name / Club]],tblMac_Div1B[[Name / Club]:[Points]],5,FALSE))</f>
        <v>0</v>
      </c>
      <c r="M519" s="1">
        <f>IF(ISNA(VLOOKUP(tblPointScore[[#This Row],[Name / Club]],tblMac_Div2A[[Name / Club]:[Points]],5,FALSE)),0,VLOOKUP(tblPointScore[[#This Row],[Name / Club]],tblMac_Div2A[[Name / Club]:[Points]],5,FALSE))</f>
        <v>0</v>
      </c>
      <c r="N519" s="1">
        <f>IF(ISNA(VLOOKUP(tblPointScore[[#This Row],[Name / Club]],tblMac_Div2B[[Name / Club]:[Points]],5,FALSE)),0,VLOOKUP(tblPointScore[[#This Row],[Name / Club]],tblMac_Div2B[[Name / Club]:[Points]],5,FALSE))</f>
        <v>0</v>
      </c>
      <c r="O51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19" s="1">
        <f>IF(ISNA(VLOOKUP(tblPointScore[[#This Row],[Name / Club]],tblNow_Div1A[[Name / Club]:[Points]],5,FALSE)),0,VLOOKUP(tblPointScore[[#This Row],[Name / Club]],tblNow_Div1A[[Name / Club]:[Points]],5,FALSE))</f>
        <v>0</v>
      </c>
      <c r="Q519" s="1">
        <f>IF(ISNA(VLOOKUP(tblPointScore[[#This Row],[Name / Club]],tblNow_Div1B[[Name / Club]:[Points]],5,FALSE)),0,VLOOKUP(tblPointScore[[#This Row],[Name / Club]],tblNow_Div1B[[Name / Club]:[Points]],5,FALSE))</f>
        <v>0</v>
      </c>
      <c r="R519" s="1">
        <f>IF(ISNA(VLOOKUP(tblPointScore[[#This Row],[Name / Club]],tblNow_Div2A[[Name / Club]:[Points]],5,FALSE)),0,VLOOKUP(tblPointScore[[#This Row],[Name / Club]],tblNow_Div2A[[Name / Club]:[Points]],5,FALSE))</f>
        <v>0</v>
      </c>
      <c r="S519" s="1">
        <f>IF(ISNA(VLOOKUP(tblPointScore[[#This Row],[Name / Club]],tblNow_Div2B[[Name / Club]:[Points]],5,FALSE)),0,VLOOKUP(tblPointScore[[#This Row],[Name / Club]],tblNow_Div2B[[Name / Club]:[Points]],5,FALSE))</f>
        <v>0</v>
      </c>
      <c r="T51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19" s="1">
        <f>IF(ISNA(VLOOKUP(tblPointScore[[#This Row],[Name / Club]],tblSthn_Div1[[Name / Club]:[Points]],5,FALSE)),0,VLOOKUP(tblPointScore[[#This Row],[Name / Club]],tblSthn_Div1[[Name / Club]:[Points]],5,FALSE))</f>
        <v>0</v>
      </c>
      <c r="V519" s="1">
        <f>IF(ISNA(VLOOKUP(tblPointScore[[#This Row],[Name / Club]],tblSthn_Div2[[Name / Club]:[Points]],5,FALSE)),0,VLOOKUP(tblPointScore[[#This Row],[Name / Club]],tblSthn_Div2[[Name / Club]:[Points]],5,FALSE))</f>
        <v>0</v>
      </c>
      <c r="W519" s="1">
        <f>IF(ISNA(VLOOKUP(tblPointScore[[#This Row],[Name / Club]],tblSthn_Div1[Name / Club],1,FALSE)),IF(ISNA(VLOOKUP(tblPointScore[[#This Row],[Name / Club]],tblSthn_Div2[Name / Club],1,FALSE)),0,3),3)</f>
        <v>0</v>
      </c>
      <c r="X519" s="1">
        <f>SUM(tblPointScore[[#This Row],[Glbn Div 1]:[Sth H Pts]])</f>
        <v>0</v>
      </c>
      <c r="Y51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1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19" s="38" t="str">
        <f>IF(AND(tblPointScore[[#This Row],[Div 1 Pts]]&gt;0,tblPointScore[[#This Row],[Div 2 Pts]]&gt;0),"Y","N")</f>
        <v>N</v>
      </c>
      <c r="AB519" s="35" t="str">
        <f>IF(AND(tblPointScore[[#This Row],[Mac Div 1 A]]&gt;0,tblPointScore[[#This Row],[Mac Div 1 B]]&gt;0),"Y","N")</f>
        <v>N</v>
      </c>
      <c r="AC519" s="35" t="str">
        <f>IF(AND(tblPointScore[[#This Row],[Mac Div 2 A]]&gt;0,tblPointScore[[#This Row],[Mac Div 2 B]]&gt;0),"Y","N")</f>
        <v>N</v>
      </c>
      <c r="AD519" s="35" t="str">
        <f>IF(AND(tblPointScore[[#This Row],[Now Div 1 A]]&gt;0,tblPointScore[[#This Row],[Now Div 1 B]]&gt;0),"Y","N")</f>
        <v>N</v>
      </c>
      <c r="AE519" s="35" t="str">
        <f>IF(AND(tblPointScore[[#This Row],[Now Div 2 A]]&gt;0,tblPointScore[[#This Row],[Now Div 2 B]]&gt;0),"Y","N")</f>
        <v>N</v>
      </c>
      <c r="AF51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20" spans="1:32" hidden="1">
      <c r="A520" s="1">
        <f ca="1">CELL("row", A519)-1</f>
        <v>518</v>
      </c>
      <c r="B520" s="7" t="s">
        <v>509</v>
      </c>
      <c r="C520" s="7" t="s">
        <v>683</v>
      </c>
      <c r="D520" s="4" t="str">
        <f>CONCATENATE(tblPointScore[[#This Row],[Name]]," - ",tblPointScore[[#This Row],[Club]])</f>
        <v>O'Shannessy Dale - SHCC</v>
      </c>
      <c r="E520" s="1">
        <f>IF(ISNA(VLOOKUP(tblPointScore[[#This Row],[Name / Club]],tblGlbn_Div1[[Name / Club]:[Points]],5,FALSE)),0,VLOOKUP(tblPointScore[[#This Row],[Name / Club]],tblGlbn_Div1[[Name / Club]:[Points]],5,FALSE))</f>
        <v>0</v>
      </c>
      <c r="F520" s="9">
        <f>IF(ISNA(VLOOKUP(tblPointScore[[#This Row],[Name / Club]],tblGlbn_Div2[[Name / Club]:[Points]],5,FALSE)),0,VLOOKUP(tblPointScore[[#This Row],[Name / Club]],tblGlbn_Div2[[Name / Club]:[Points]],5,FALSE))</f>
        <v>0</v>
      </c>
      <c r="G520" s="9">
        <f>IF(ISNA(VLOOKUP(tblPointScore[[#This Row],[Name / Club]],tblGlbn_Div1[Name / Club],1,FALSE)),IF(ISNA(VLOOKUP(tblPointScore[[#This Row],[Name / Club]],tblGlbn_Div2[Name / Club],1,FALSE)),0,3),3)</f>
        <v>0</v>
      </c>
      <c r="H520" s="1">
        <f>IF(ISNA(VLOOKUP(tblPointScore[[#This Row],[Name / Club]],tblIll_Div1[[Name / Club]:[Points]],5,FALSE)),0,VLOOKUP(tblPointScore[[#This Row],[Name / Club]],tblIll_Div1[[Name / Club]:[Points]],5,FALSE))</f>
        <v>0</v>
      </c>
      <c r="I520" s="1">
        <f>IF(ISNA(VLOOKUP(tblPointScore[[#This Row],[Name / Club]],tblIll_Div2[[Name / Club]:[Points]],5,FALSE)),0,VLOOKUP(tblPointScore[[#This Row],[Name / Club]],tblIll_Div2[[Name / Club]:[Points]],5,FALSE))</f>
        <v>0</v>
      </c>
      <c r="J520" s="1">
        <f>IF(ISNA(VLOOKUP(tblPointScore[[#This Row],[Name / Club]],tblIll_Div1[Name / Club],1,FALSE)),IF(ISNA(VLOOKUP(tblPointScore[[#This Row],[Name / Club]],tblIll_Div2[Name / Club],1,FALSE)),0,3),3)</f>
        <v>0</v>
      </c>
      <c r="K520" s="1">
        <f>IF(ISNA(VLOOKUP(tblPointScore[[#This Row],[Name / Club]],tblMac_Div1A[[Name / Club]:[Points]],5,FALSE)),0,VLOOKUP(tblPointScore[[#This Row],[Name / Club]],tblMac_Div1A[[Name / Club]:[Points]],5,FALSE))</f>
        <v>0</v>
      </c>
      <c r="L520" s="1">
        <f>IF(ISNA(VLOOKUP(tblPointScore[[#This Row],[Name / Club]],tblMac_Div1B[[Name / Club]:[Points]],5,FALSE)),0,VLOOKUP(tblPointScore[[#This Row],[Name / Club]],tblMac_Div1B[[Name / Club]:[Points]],5,FALSE))</f>
        <v>0</v>
      </c>
      <c r="M520" s="1">
        <f>IF(ISNA(VLOOKUP(tblPointScore[[#This Row],[Name / Club]],tblMac_Div2A[[Name / Club]:[Points]],5,FALSE)),0,VLOOKUP(tblPointScore[[#This Row],[Name / Club]],tblMac_Div2A[[Name / Club]:[Points]],5,FALSE))</f>
        <v>0</v>
      </c>
      <c r="N520" s="1">
        <f>IF(ISNA(VLOOKUP(tblPointScore[[#This Row],[Name / Club]],tblMac_Div2B[[Name / Club]:[Points]],5,FALSE)),0,VLOOKUP(tblPointScore[[#This Row],[Name / Club]],tblMac_Div2B[[Name / Club]:[Points]],5,FALSE))</f>
        <v>0</v>
      </c>
      <c r="O52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20" s="1">
        <f>IF(ISNA(VLOOKUP(tblPointScore[[#This Row],[Name / Club]],tblNow_Div1A[[Name / Club]:[Points]],5,FALSE)),0,VLOOKUP(tblPointScore[[#This Row],[Name / Club]],tblNow_Div1A[[Name / Club]:[Points]],5,FALSE))</f>
        <v>0</v>
      </c>
      <c r="Q520" s="1">
        <f>IF(ISNA(VLOOKUP(tblPointScore[[#This Row],[Name / Club]],tblNow_Div1B[[Name / Club]:[Points]],5,FALSE)),0,VLOOKUP(tblPointScore[[#This Row],[Name / Club]],tblNow_Div1B[[Name / Club]:[Points]],5,FALSE))</f>
        <v>0</v>
      </c>
      <c r="R520" s="1">
        <f>IF(ISNA(VLOOKUP(tblPointScore[[#This Row],[Name / Club]],tblNow_Div2A[[Name / Club]:[Points]],5,FALSE)),0,VLOOKUP(tblPointScore[[#This Row],[Name / Club]],tblNow_Div2A[[Name / Club]:[Points]],5,FALSE))</f>
        <v>0</v>
      </c>
      <c r="S520" s="1">
        <f>IF(ISNA(VLOOKUP(tblPointScore[[#This Row],[Name / Club]],tblNow_Div2B[[Name / Club]:[Points]],5,FALSE)),0,VLOOKUP(tblPointScore[[#This Row],[Name / Club]],tblNow_Div2B[[Name / Club]:[Points]],5,FALSE))</f>
        <v>0</v>
      </c>
      <c r="T52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20" s="1">
        <f>IF(ISNA(VLOOKUP(tblPointScore[[#This Row],[Name / Club]],tblSthn_Div1[[Name / Club]:[Points]],5,FALSE)),0,VLOOKUP(tblPointScore[[#This Row],[Name / Club]],tblSthn_Div1[[Name / Club]:[Points]],5,FALSE))</f>
        <v>0</v>
      </c>
      <c r="V520" s="1">
        <f>IF(ISNA(VLOOKUP(tblPointScore[[#This Row],[Name / Club]],tblSthn_Div2[[Name / Club]:[Points]],5,FALSE)),0,VLOOKUP(tblPointScore[[#This Row],[Name / Club]],tblSthn_Div2[[Name / Club]:[Points]],5,FALSE))</f>
        <v>0</v>
      </c>
      <c r="W520" s="1">
        <f>IF(ISNA(VLOOKUP(tblPointScore[[#This Row],[Name / Club]],tblSthn_Div1[Name / Club],1,FALSE)),IF(ISNA(VLOOKUP(tblPointScore[[#This Row],[Name / Club]],tblSthn_Div2[Name / Club],1,FALSE)),0,3),3)</f>
        <v>0</v>
      </c>
      <c r="X520" s="9">
        <f>SUM(tblPointScore[[#This Row],[Glbn Div 1]:[Sth H Pts]])</f>
        <v>0</v>
      </c>
      <c r="Y52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2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20" s="38" t="str">
        <f>IF(AND(tblPointScore[[#This Row],[Div 1 Pts]]&gt;0,tblPointScore[[#This Row],[Div 2 Pts]]&gt;0),"Y","N")</f>
        <v>N</v>
      </c>
      <c r="AB520" s="35" t="str">
        <f>IF(AND(tblPointScore[[#This Row],[Mac Div 1 A]]&gt;0,tblPointScore[[#This Row],[Mac Div 1 B]]&gt;0),"Y","N")</f>
        <v>N</v>
      </c>
      <c r="AC520" s="35" t="str">
        <f>IF(AND(tblPointScore[[#This Row],[Mac Div 2 A]]&gt;0,tblPointScore[[#This Row],[Mac Div 2 B]]&gt;0),"Y","N")</f>
        <v>N</v>
      </c>
      <c r="AD520" s="35" t="str">
        <f>IF(AND(tblPointScore[[#This Row],[Now Div 1 A]]&gt;0,tblPointScore[[#This Row],[Now Div 1 B]]&gt;0),"Y","N")</f>
        <v>N</v>
      </c>
      <c r="AE520" s="35" t="str">
        <f>IF(AND(tblPointScore[[#This Row],[Now Div 2 A]]&gt;0,tblPointScore[[#This Row],[Now Div 2 B]]&gt;0),"Y","N")</f>
        <v>N</v>
      </c>
      <c r="AF52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21" spans="1:32" hidden="1">
      <c r="A521" s="1">
        <f ca="1">CELL("row", A520)-1</f>
        <v>519</v>
      </c>
      <c r="B521" s="7" t="s">
        <v>280</v>
      </c>
      <c r="C521" s="7" t="s">
        <v>682</v>
      </c>
      <c r="D521" s="4" t="str">
        <f>CONCATENATE(tblPointScore[[#This Row],[Name]]," - ",tblPointScore[[#This Row],[Club]])</f>
        <v>Ostrowski George - CCC</v>
      </c>
      <c r="E521" s="1">
        <f>IF(ISNA(VLOOKUP(tblPointScore[[#This Row],[Name / Club]],tblGlbn_Div1[[Name / Club]:[Points]],5,FALSE)),0,VLOOKUP(tblPointScore[[#This Row],[Name / Club]],tblGlbn_Div1[[Name / Club]:[Points]],5,FALSE))</f>
        <v>0</v>
      </c>
      <c r="F521" s="1">
        <f>IF(ISNA(VLOOKUP(tblPointScore[[#This Row],[Name / Club]],tblGlbn_Div2[[Name / Club]:[Points]],5,FALSE)),0,VLOOKUP(tblPointScore[[#This Row],[Name / Club]],tblGlbn_Div2[[Name / Club]:[Points]],5,FALSE))</f>
        <v>0</v>
      </c>
      <c r="G521" s="1">
        <f>IF(ISNA(VLOOKUP(tblPointScore[[#This Row],[Name / Club]],tblGlbn_Div1[Name / Club],1,FALSE)),IF(ISNA(VLOOKUP(tblPointScore[[#This Row],[Name / Club]],tblGlbn_Div2[Name / Club],1,FALSE)),0,3),3)</f>
        <v>0</v>
      </c>
      <c r="H521" s="1">
        <f>IF(ISNA(VLOOKUP(tblPointScore[[#This Row],[Name / Club]],tblIll_Div1[[Name / Club]:[Points]],5,FALSE)),0,VLOOKUP(tblPointScore[[#This Row],[Name / Club]],tblIll_Div1[[Name / Club]:[Points]],5,FALSE))</f>
        <v>0</v>
      </c>
      <c r="I521" s="1">
        <f>IF(ISNA(VLOOKUP(tblPointScore[[#This Row],[Name / Club]],tblIll_Div2[[Name / Club]:[Points]],5,FALSE)),0,VLOOKUP(tblPointScore[[#This Row],[Name / Club]],tblIll_Div2[[Name / Club]:[Points]],5,FALSE))</f>
        <v>0</v>
      </c>
      <c r="J521" s="1">
        <f>IF(ISNA(VLOOKUP(tblPointScore[[#This Row],[Name / Club]],tblIll_Div1[Name / Club],1,FALSE)),IF(ISNA(VLOOKUP(tblPointScore[[#This Row],[Name / Club]],tblIll_Div2[Name / Club],1,FALSE)),0,3),3)</f>
        <v>0</v>
      </c>
      <c r="K521" s="1">
        <f>IF(ISNA(VLOOKUP(tblPointScore[[#This Row],[Name / Club]],tblMac_Div1A[[Name / Club]:[Points]],5,FALSE)),0,VLOOKUP(tblPointScore[[#This Row],[Name / Club]],tblMac_Div1A[[Name / Club]:[Points]],5,FALSE))</f>
        <v>0</v>
      </c>
      <c r="L521" s="1">
        <f>IF(ISNA(VLOOKUP(tblPointScore[[#This Row],[Name / Club]],tblMac_Div1B[[Name / Club]:[Points]],5,FALSE)),0,VLOOKUP(tblPointScore[[#This Row],[Name / Club]],tblMac_Div1B[[Name / Club]:[Points]],5,FALSE))</f>
        <v>0</v>
      </c>
      <c r="M521" s="1">
        <f>IF(ISNA(VLOOKUP(tblPointScore[[#This Row],[Name / Club]],tblMac_Div2A[[Name / Club]:[Points]],5,FALSE)),0,VLOOKUP(tblPointScore[[#This Row],[Name / Club]],tblMac_Div2A[[Name / Club]:[Points]],5,FALSE))</f>
        <v>0</v>
      </c>
      <c r="N521" s="1">
        <f>IF(ISNA(VLOOKUP(tblPointScore[[#This Row],[Name / Club]],tblMac_Div2B[[Name / Club]:[Points]],5,FALSE)),0,VLOOKUP(tblPointScore[[#This Row],[Name / Club]],tblMac_Div2B[[Name / Club]:[Points]],5,FALSE))</f>
        <v>0</v>
      </c>
      <c r="O52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21" s="1">
        <f>IF(ISNA(VLOOKUP(tblPointScore[[#This Row],[Name / Club]],tblNow_Div1A[[Name / Club]:[Points]],5,FALSE)),0,VLOOKUP(tblPointScore[[#This Row],[Name / Club]],tblNow_Div1A[[Name / Club]:[Points]],5,FALSE))</f>
        <v>0</v>
      </c>
      <c r="Q521" s="1">
        <f>IF(ISNA(VLOOKUP(tblPointScore[[#This Row],[Name / Club]],tblNow_Div1B[[Name / Club]:[Points]],5,FALSE)),0,VLOOKUP(tblPointScore[[#This Row],[Name / Club]],tblNow_Div1B[[Name / Club]:[Points]],5,FALSE))</f>
        <v>0</v>
      </c>
      <c r="R521" s="1">
        <f>IF(ISNA(VLOOKUP(tblPointScore[[#This Row],[Name / Club]],tblNow_Div2A[[Name / Club]:[Points]],5,FALSE)),0,VLOOKUP(tblPointScore[[#This Row],[Name / Club]],tblNow_Div2A[[Name / Club]:[Points]],5,FALSE))</f>
        <v>0</v>
      </c>
      <c r="S521" s="1">
        <f>IF(ISNA(VLOOKUP(tblPointScore[[#This Row],[Name / Club]],tblNow_Div2B[[Name / Club]:[Points]],5,FALSE)),0,VLOOKUP(tblPointScore[[#This Row],[Name / Club]],tblNow_Div2B[[Name / Club]:[Points]],5,FALSE))</f>
        <v>0</v>
      </c>
      <c r="T52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21" s="1">
        <f>IF(ISNA(VLOOKUP(tblPointScore[[#This Row],[Name / Club]],tblSthn_Div1[[Name / Club]:[Points]],5,FALSE)),0,VLOOKUP(tblPointScore[[#This Row],[Name / Club]],tblSthn_Div1[[Name / Club]:[Points]],5,FALSE))</f>
        <v>0</v>
      </c>
      <c r="V521" s="1">
        <f>IF(ISNA(VLOOKUP(tblPointScore[[#This Row],[Name / Club]],tblSthn_Div2[[Name / Club]:[Points]],5,FALSE)),0,VLOOKUP(tblPointScore[[#This Row],[Name / Club]],tblSthn_Div2[[Name / Club]:[Points]],5,FALSE))</f>
        <v>0</v>
      </c>
      <c r="W521" s="1">
        <f>IF(ISNA(VLOOKUP(tblPointScore[[#This Row],[Name / Club]],tblSthn_Div1[Name / Club],1,FALSE)),IF(ISNA(VLOOKUP(tblPointScore[[#This Row],[Name / Club]],tblSthn_Div2[Name / Club],1,FALSE)),0,3),3)</f>
        <v>0</v>
      </c>
      <c r="X521" s="1">
        <f>SUM(tblPointScore[[#This Row],[Glbn Div 1]:[Sth H Pts]])</f>
        <v>0</v>
      </c>
      <c r="Y52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2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21" s="38" t="str">
        <f>IF(AND(tblPointScore[[#This Row],[Div 1 Pts]]&gt;0,tblPointScore[[#This Row],[Div 2 Pts]]&gt;0),"Y","N")</f>
        <v>N</v>
      </c>
      <c r="AB521" s="35" t="str">
        <f>IF(AND(tblPointScore[[#This Row],[Mac Div 1 A]]&gt;0,tblPointScore[[#This Row],[Mac Div 1 B]]&gt;0),"Y","N")</f>
        <v>N</v>
      </c>
      <c r="AC521" s="35" t="str">
        <f>IF(AND(tblPointScore[[#This Row],[Mac Div 2 A]]&gt;0,tblPointScore[[#This Row],[Mac Div 2 B]]&gt;0),"Y","N")</f>
        <v>N</v>
      </c>
      <c r="AD521" s="35" t="str">
        <f>IF(AND(tblPointScore[[#This Row],[Now Div 1 A]]&gt;0,tblPointScore[[#This Row],[Now Div 1 B]]&gt;0),"Y","N")</f>
        <v>N</v>
      </c>
      <c r="AE521" s="35" t="str">
        <f>IF(AND(tblPointScore[[#This Row],[Now Div 2 A]]&gt;0,tblPointScore[[#This Row],[Now Div 2 B]]&gt;0),"Y","N")</f>
        <v>N</v>
      </c>
      <c r="AF52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22" spans="1:32" hidden="1">
      <c r="A522" s="1">
        <f ca="1">CELL("row", A521)-1</f>
        <v>520</v>
      </c>
      <c r="B522" s="7" t="s">
        <v>510</v>
      </c>
      <c r="C522" s="7" t="s">
        <v>685</v>
      </c>
      <c r="D522" s="4" t="str">
        <f>CONCATENATE(tblPointScore[[#This Row],[Name]]," - ",tblPointScore[[#This Row],[Club]])</f>
        <v>Oysten Paul - ICC</v>
      </c>
      <c r="E522" s="1">
        <f>IF(ISNA(VLOOKUP(tblPointScore[[#This Row],[Name / Club]],tblGlbn_Div1[[Name / Club]:[Points]],5,FALSE)),0,VLOOKUP(tblPointScore[[#This Row],[Name / Club]],tblGlbn_Div1[[Name / Club]:[Points]],5,FALSE))</f>
        <v>0</v>
      </c>
      <c r="F522" s="9">
        <f>IF(ISNA(VLOOKUP(tblPointScore[[#This Row],[Name / Club]],tblGlbn_Div2[[Name / Club]:[Points]],5,FALSE)),0,VLOOKUP(tblPointScore[[#This Row],[Name / Club]],tblGlbn_Div2[[Name / Club]:[Points]],5,FALSE))</f>
        <v>0</v>
      </c>
      <c r="G522" s="9">
        <f>IF(ISNA(VLOOKUP(tblPointScore[[#This Row],[Name / Club]],tblGlbn_Div1[Name / Club],1,FALSE)),IF(ISNA(VLOOKUP(tblPointScore[[#This Row],[Name / Club]],tblGlbn_Div2[Name / Club],1,FALSE)),0,3),3)</f>
        <v>0</v>
      </c>
      <c r="H522" s="1">
        <f>IF(ISNA(VLOOKUP(tblPointScore[[#This Row],[Name / Club]],tblIll_Div1[[Name / Club]:[Points]],5,FALSE)),0,VLOOKUP(tblPointScore[[#This Row],[Name / Club]],tblIll_Div1[[Name / Club]:[Points]],5,FALSE))</f>
        <v>0</v>
      </c>
      <c r="I522" s="1">
        <f>IF(ISNA(VLOOKUP(tblPointScore[[#This Row],[Name / Club]],tblIll_Div2[[Name / Club]:[Points]],5,FALSE)),0,VLOOKUP(tblPointScore[[#This Row],[Name / Club]],tblIll_Div2[[Name / Club]:[Points]],5,FALSE))</f>
        <v>0</v>
      </c>
      <c r="J522" s="1">
        <f>IF(ISNA(VLOOKUP(tblPointScore[[#This Row],[Name / Club]],tblIll_Div1[Name / Club],1,FALSE)),IF(ISNA(VLOOKUP(tblPointScore[[#This Row],[Name / Club]],tblIll_Div2[Name / Club],1,FALSE)),0,3),3)</f>
        <v>0</v>
      </c>
      <c r="K522" s="1">
        <f>IF(ISNA(VLOOKUP(tblPointScore[[#This Row],[Name / Club]],tblMac_Div1A[[Name / Club]:[Points]],5,FALSE)),0,VLOOKUP(tblPointScore[[#This Row],[Name / Club]],tblMac_Div1A[[Name / Club]:[Points]],5,FALSE))</f>
        <v>0</v>
      </c>
      <c r="L522" s="1">
        <f>IF(ISNA(VLOOKUP(tblPointScore[[#This Row],[Name / Club]],tblMac_Div1B[[Name / Club]:[Points]],5,FALSE)),0,VLOOKUP(tblPointScore[[#This Row],[Name / Club]],tblMac_Div1B[[Name / Club]:[Points]],5,FALSE))</f>
        <v>0</v>
      </c>
      <c r="M522" s="1">
        <f>IF(ISNA(VLOOKUP(tblPointScore[[#This Row],[Name / Club]],tblMac_Div2A[[Name / Club]:[Points]],5,FALSE)),0,VLOOKUP(tblPointScore[[#This Row],[Name / Club]],tblMac_Div2A[[Name / Club]:[Points]],5,FALSE))</f>
        <v>0</v>
      </c>
      <c r="N522" s="1">
        <f>IF(ISNA(VLOOKUP(tblPointScore[[#This Row],[Name / Club]],tblMac_Div2B[[Name / Club]:[Points]],5,FALSE)),0,VLOOKUP(tblPointScore[[#This Row],[Name / Club]],tblMac_Div2B[[Name / Club]:[Points]],5,FALSE))</f>
        <v>0</v>
      </c>
      <c r="O52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22" s="1">
        <f>IF(ISNA(VLOOKUP(tblPointScore[[#This Row],[Name / Club]],tblNow_Div1A[[Name / Club]:[Points]],5,FALSE)),0,VLOOKUP(tblPointScore[[#This Row],[Name / Club]],tblNow_Div1A[[Name / Club]:[Points]],5,FALSE))</f>
        <v>0</v>
      </c>
      <c r="Q522" s="1">
        <f>IF(ISNA(VLOOKUP(tblPointScore[[#This Row],[Name / Club]],tblNow_Div1B[[Name / Club]:[Points]],5,FALSE)),0,VLOOKUP(tblPointScore[[#This Row],[Name / Club]],tblNow_Div1B[[Name / Club]:[Points]],5,FALSE))</f>
        <v>0</v>
      </c>
      <c r="R522" s="1">
        <f>IF(ISNA(VLOOKUP(tblPointScore[[#This Row],[Name / Club]],tblNow_Div2A[[Name / Club]:[Points]],5,FALSE)),0,VLOOKUP(tblPointScore[[#This Row],[Name / Club]],tblNow_Div2A[[Name / Club]:[Points]],5,FALSE))</f>
        <v>0</v>
      </c>
      <c r="S522" s="1">
        <f>IF(ISNA(VLOOKUP(tblPointScore[[#This Row],[Name / Club]],tblNow_Div2B[[Name / Club]:[Points]],5,FALSE)),0,VLOOKUP(tblPointScore[[#This Row],[Name / Club]],tblNow_Div2B[[Name / Club]:[Points]],5,FALSE))</f>
        <v>0</v>
      </c>
      <c r="T52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22" s="1">
        <f>IF(ISNA(VLOOKUP(tblPointScore[[#This Row],[Name / Club]],tblSthn_Div1[[Name / Club]:[Points]],5,FALSE)),0,VLOOKUP(tblPointScore[[#This Row],[Name / Club]],tblSthn_Div1[[Name / Club]:[Points]],5,FALSE))</f>
        <v>0</v>
      </c>
      <c r="V522" s="1">
        <f>IF(ISNA(VLOOKUP(tblPointScore[[#This Row],[Name / Club]],tblSthn_Div2[[Name / Club]:[Points]],5,FALSE)),0,VLOOKUP(tblPointScore[[#This Row],[Name / Club]],tblSthn_Div2[[Name / Club]:[Points]],5,FALSE))</f>
        <v>0</v>
      </c>
      <c r="W522" s="1">
        <f>IF(ISNA(VLOOKUP(tblPointScore[[#This Row],[Name / Club]],tblSthn_Div1[Name / Club],1,FALSE)),IF(ISNA(VLOOKUP(tblPointScore[[#This Row],[Name / Club]],tblSthn_Div2[Name / Club],1,FALSE)),0,3),3)</f>
        <v>0</v>
      </c>
      <c r="X522" s="9">
        <f>SUM(tblPointScore[[#This Row],[Glbn Div 1]:[Sth H Pts]])</f>
        <v>0</v>
      </c>
      <c r="Y52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2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22" s="38" t="str">
        <f>IF(AND(tblPointScore[[#This Row],[Div 1 Pts]]&gt;0,tblPointScore[[#This Row],[Div 2 Pts]]&gt;0),"Y","N")</f>
        <v>N</v>
      </c>
      <c r="AB522" s="35" t="str">
        <f>IF(AND(tblPointScore[[#This Row],[Mac Div 1 A]]&gt;0,tblPointScore[[#This Row],[Mac Div 1 B]]&gt;0),"Y","N")</f>
        <v>N</v>
      </c>
      <c r="AC522" s="35" t="str">
        <f>IF(AND(tblPointScore[[#This Row],[Mac Div 2 A]]&gt;0,tblPointScore[[#This Row],[Mac Div 2 B]]&gt;0),"Y","N")</f>
        <v>N</v>
      </c>
      <c r="AD522" s="35" t="str">
        <f>IF(AND(tblPointScore[[#This Row],[Now Div 1 A]]&gt;0,tblPointScore[[#This Row],[Now Div 1 B]]&gt;0),"Y","N")</f>
        <v>N</v>
      </c>
      <c r="AE522" s="35" t="str">
        <f>IF(AND(tblPointScore[[#This Row],[Now Div 2 A]]&gt;0,tblPointScore[[#This Row],[Now Div 2 B]]&gt;0),"Y","N")</f>
        <v>N</v>
      </c>
      <c r="AF52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23" spans="1:32" hidden="1">
      <c r="A523" s="1">
        <f ca="1">CELL("row", A522)-1</f>
        <v>521</v>
      </c>
      <c r="B523" s="7" t="s">
        <v>393</v>
      </c>
      <c r="C523" s="7" t="s">
        <v>685</v>
      </c>
      <c r="D523" s="4" t="str">
        <f>CONCATENATE(tblPointScore[[#This Row],[Name]]," - ",tblPointScore[[#This Row],[Club]])</f>
        <v>Pandelus Matt - ICC</v>
      </c>
      <c r="E523" s="1">
        <f>IF(ISNA(VLOOKUP(tblPointScore[[#This Row],[Name / Club]],tblGlbn_Div1[[Name / Club]:[Points]],5,FALSE)),0,VLOOKUP(tblPointScore[[#This Row],[Name / Club]],tblGlbn_Div1[[Name / Club]:[Points]],5,FALSE))</f>
        <v>0</v>
      </c>
      <c r="F523" s="9">
        <f>IF(ISNA(VLOOKUP(tblPointScore[[#This Row],[Name / Club]],tblGlbn_Div2[[Name / Club]:[Points]],5,FALSE)),0,VLOOKUP(tblPointScore[[#This Row],[Name / Club]],tblGlbn_Div2[[Name / Club]:[Points]],5,FALSE))</f>
        <v>0</v>
      </c>
      <c r="G523" s="9">
        <f>IF(ISNA(VLOOKUP(tblPointScore[[#This Row],[Name / Club]],tblGlbn_Div1[Name / Club],1,FALSE)),IF(ISNA(VLOOKUP(tblPointScore[[#This Row],[Name / Club]],tblGlbn_Div2[Name / Club],1,FALSE)),0,3),3)</f>
        <v>0</v>
      </c>
      <c r="H523" s="1">
        <f>IF(ISNA(VLOOKUP(tblPointScore[[#This Row],[Name / Club]],tblIll_Div1[[Name / Club]:[Points]],5,FALSE)),0,VLOOKUP(tblPointScore[[#This Row],[Name / Club]],tblIll_Div1[[Name / Club]:[Points]],5,FALSE))</f>
        <v>0</v>
      </c>
      <c r="I523" s="1">
        <f>IF(ISNA(VLOOKUP(tblPointScore[[#This Row],[Name / Club]],tblIll_Div2[[Name / Club]:[Points]],5,FALSE)),0,VLOOKUP(tblPointScore[[#This Row],[Name / Club]],tblIll_Div2[[Name / Club]:[Points]],5,FALSE))</f>
        <v>0</v>
      </c>
      <c r="J523" s="1">
        <f>IF(ISNA(VLOOKUP(tblPointScore[[#This Row],[Name / Club]],tblIll_Div1[Name / Club],1,FALSE)),IF(ISNA(VLOOKUP(tblPointScore[[#This Row],[Name / Club]],tblIll_Div2[Name / Club],1,FALSE)),0,3),3)</f>
        <v>0</v>
      </c>
      <c r="K523" s="1">
        <f>IF(ISNA(VLOOKUP(tblPointScore[[#This Row],[Name / Club]],tblMac_Div1A[[Name / Club]:[Points]],5,FALSE)),0,VLOOKUP(tblPointScore[[#This Row],[Name / Club]],tblMac_Div1A[[Name / Club]:[Points]],5,FALSE))</f>
        <v>0</v>
      </c>
      <c r="L523" s="1">
        <f>IF(ISNA(VLOOKUP(tblPointScore[[#This Row],[Name / Club]],tblMac_Div1B[[Name / Club]:[Points]],5,FALSE)),0,VLOOKUP(tblPointScore[[#This Row],[Name / Club]],tblMac_Div1B[[Name / Club]:[Points]],5,FALSE))</f>
        <v>0</v>
      </c>
      <c r="M523" s="1">
        <f>IF(ISNA(VLOOKUP(tblPointScore[[#This Row],[Name / Club]],tblMac_Div2A[[Name / Club]:[Points]],5,FALSE)),0,VLOOKUP(tblPointScore[[#This Row],[Name / Club]],tblMac_Div2A[[Name / Club]:[Points]],5,FALSE))</f>
        <v>0</v>
      </c>
      <c r="N523" s="1">
        <f>IF(ISNA(VLOOKUP(tblPointScore[[#This Row],[Name / Club]],tblMac_Div2B[[Name / Club]:[Points]],5,FALSE)),0,VLOOKUP(tblPointScore[[#This Row],[Name / Club]],tblMac_Div2B[[Name / Club]:[Points]],5,FALSE))</f>
        <v>0</v>
      </c>
      <c r="O52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23" s="1">
        <f>IF(ISNA(VLOOKUP(tblPointScore[[#This Row],[Name / Club]],tblNow_Div1A[[Name / Club]:[Points]],5,FALSE)),0,VLOOKUP(tblPointScore[[#This Row],[Name / Club]],tblNow_Div1A[[Name / Club]:[Points]],5,FALSE))</f>
        <v>0</v>
      </c>
      <c r="Q523" s="1">
        <f>IF(ISNA(VLOOKUP(tblPointScore[[#This Row],[Name / Club]],tblNow_Div1B[[Name / Club]:[Points]],5,FALSE)),0,VLOOKUP(tblPointScore[[#This Row],[Name / Club]],tblNow_Div1B[[Name / Club]:[Points]],5,FALSE))</f>
        <v>0</v>
      </c>
      <c r="R523" s="1">
        <f>IF(ISNA(VLOOKUP(tblPointScore[[#This Row],[Name / Club]],tblNow_Div2A[[Name / Club]:[Points]],5,FALSE)),0,VLOOKUP(tblPointScore[[#This Row],[Name / Club]],tblNow_Div2A[[Name / Club]:[Points]],5,FALSE))</f>
        <v>0</v>
      </c>
      <c r="S523" s="1">
        <f>IF(ISNA(VLOOKUP(tblPointScore[[#This Row],[Name / Club]],tblNow_Div2B[[Name / Club]:[Points]],5,FALSE)),0,VLOOKUP(tblPointScore[[#This Row],[Name / Club]],tblNow_Div2B[[Name / Club]:[Points]],5,FALSE))</f>
        <v>0</v>
      </c>
      <c r="T52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23" s="1">
        <f>IF(ISNA(VLOOKUP(tblPointScore[[#This Row],[Name / Club]],tblSthn_Div1[[Name / Club]:[Points]],5,FALSE)),0,VLOOKUP(tblPointScore[[#This Row],[Name / Club]],tblSthn_Div1[[Name / Club]:[Points]],5,FALSE))</f>
        <v>0</v>
      </c>
      <c r="V523" s="1">
        <f>IF(ISNA(VLOOKUP(tblPointScore[[#This Row],[Name / Club]],tblSthn_Div2[[Name / Club]:[Points]],5,FALSE)),0,VLOOKUP(tblPointScore[[#This Row],[Name / Club]],tblSthn_Div2[[Name / Club]:[Points]],5,FALSE))</f>
        <v>0</v>
      </c>
      <c r="W523" s="1">
        <f>IF(ISNA(VLOOKUP(tblPointScore[[#This Row],[Name / Club]],tblSthn_Div1[Name / Club],1,FALSE)),IF(ISNA(VLOOKUP(tblPointScore[[#This Row],[Name / Club]],tblSthn_Div2[Name / Club],1,FALSE)),0,3),3)</f>
        <v>0</v>
      </c>
      <c r="X523" s="9">
        <f>SUM(tblPointScore[[#This Row],[Glbn Div 1]:[Sth H Pts]])</f>
        <v>0</v>
      </c>
      <c r="Y52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2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23" s="38" t="str">
        <f>IF(AND(tblPointScore[[#This Row],[Div 1 Pts]]&gt;0,tblPointScore[[#This Row],[Div 2 Pts]]&gt;0),"Y","N")</f>
        <v>N</v>
      </c>
      <c r="AB523" s="35" t="str">
        <f>IF(AND(tblPointScore[[#This Row],[Mac Div 1 A]]&gt;0,tblPointScore[[#This Row],[Mac Div 1 B]]&gt;0),"Y","N")</f>
        <v>N</v>
      </c>
      <c r="AC523" s="35" t="str">
        <f>IF(AND(tblPointScore[[#This Row],[Mac Div 2 A]]&gt;0,tblPointScore[[#This Row],[Mac Div 2 B]]&gt;0),"Y","N")</f>
        <v>N</v>
      </c>
      <c r="AD523" s="35" t="str">
        <f>IF(AND(tblPointScore[[#This Row],[Now Div 1 A]]&gt;0,tblPointScore[[#This Row],[Now Div 1 B]]&gt;0),"Y","N")</f>
        <v>N</v>
      </c>
      <c r="AE523" s="35" t="str">
        <f>IF(AND(tblPointScore[[#This Row],[Now Div 2 A]]&gt;0,tblPointScore[[#This Row],[Now Div 2 B]]&gt;0),"Y","N")</f>
        <v>N</v>
      </c>
      <c r="AF52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24" spans="1:32" hidden="1">
      <c r="A524" s="20">
        <f ca="1">CELL("row", A523)-1</f>
        <v>522</v>
      </c>
      <c r="B524" s="43" t="s">
        <v>615</v>
      </c>
      <c r="C524" s="43" t="s">
        <v>681</v>
      </c>
      <c r="D524" s="22" t="str">
        <f>CONCATENATE(tblPointScore[[#This Row],[Name]]," - ",tblPointScore[[#This Row],[Club]])</f>
        <v>Parlett Paul - GCC</v>
      </c>
      <c r="E524" s="23">
        <f>IF(ISNA(VLOOKUP(tblPointScore[[#This Row],[Name / Club]],tblGlbn_Div1[[Name / Club]:[Points]],5,FALSE)),0,VLOOKUP(tblPointScore[[#This Row],[Name / Club]],tblGlbn_Div1[[Name / Club]:[Points]],5,FALSE))</f>
        <v>0</v>
      </c>
      <c r="F524" s="23">
        <f>IF(ISNA(VLOOKUP(tblPointScore[[#This Row],[Name / Club]],tblGlbn_Div2[[Name / Club]:[Points]],5,FALSE)),0,VLOOKUP(tblPointScore[[#This Row],[Name / Club]],tblGlbn_Div2[[Name / Club]:[Points]],5,FALSE))</f>
        <v>0</v>
      </c>
      <c r="G524" s="23">
        <f>IF(ISNA(VLOOKUP(tblPointScore[[#This Row],[Name / Club]],tblGlbn_Div1[Name / Club],1,FALSE)),IF(ISNA(VLOOKUP(tblPointScore[[#This Row],[Name / Club]],tblGlbn_Div2[Name / Club],1,FALSE)),0,3),3)</f>
        <v>0</v>
      </c>
      <c r="H524" s="23">
        <f>IF(ISNA(VLOOKUP(tblPointScore[[#This Row],[Name / Club]],tblIll_Div1[[Name / Club]:[Points]],5,FALSE)),0,VLOOKUP(tblPointScore[[#This Row],[Name / Club]],tblIll_Div1[[Name / Club]:[Points]],5,FALSE))</f>
        <v>0</v>
      </c>
      <c r="I524" s="23">
        <f>IF(ISNA(VLOOKUP(tblPointScore[[#This Row],[Name / Club]],tblIll_Div2[[Name / Club]:[Points]],5,FALSE)),0,VLOOKUP(tblPointScore[[#This Row],[Name / Club]],tblIll_Div2[[Name / Club]:[Points]],5,FALSE))</f>
        <v>0</v>
      </c>
      <c r="J524" s="23">
        <f>IF(ISNA(VLOOKUP(tblPointScore[[#This Row],[Name / Club]],tblIll_Div1[Name / Club],1,FALSE)),IF(ISNA(VLOOKUP(tblPointScore[[#This Row],[Name / Club]],tblIll_Div2[Name / Club],1,FALSE)),0,3),3)</f>
        <v>0</v>
      </c>
      <c r="K524" s="23">
        <f>IF(ISNA(VLOOKUP(tblPointScore[[#This Row],[Name / Club]],tblMac_Div1A[[Name / Club]:[Points]],5,FALSE)),0,VLOOKUP(tblPointScore[[#This Row],[Name / Club]],tblMac_Div1A[[Name / Club]:[Points]],5,FALSE))</f>
        <v>0</v>
      </c>
      <c r="L524" s="23">
        <f>IF(ISNA(VLOOKUP(tblPointScore[[#This Row],[Name / Club]],tblMac_Div1B[[Name / Club]:[Points]],5,FALSE)),0,VLOOKUP(tblPointScore[[#This Row],[Name / Club]],tblMac_Div1B[[Name / Club]:[Points]],5,FALSE))</f>
        <v>0</v>
      </c>
      <c r="M524" s="23">
        <f>IF(ISNA(VLOOKUP(tblPointScore[[#This Row],[Name / Club]],tblMac_Div2A[[Name / Club]:[Points]],5,FALSE)),0,VLOOKUP(tblPointScore[[#This Row],[Name / Club]],tblMac_Div2A[[Name / Club]:[Points]],5,FALSE))</f>
        <v>0</v>
      </c>
      <c r="N524" s="23">
        <f>IF(ISNA(VLOOKUP(tblPointScore[[#This Row],[Name / Club]],tblMac_Div2B[[Name / Club]:[Points]],5,FALSE)),0,VLOOKUP(tblPointScore[[#This Row],[Name / Club]],tblMac_Div2B[[Name / Club]:[Points]],5,FALSE))</f>
        <v>0</v>
      </c>
      <c r="O524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24" s="23">
        <f>IF(ISNA(VLOOKUP(tblPointScore[[#This Row],[Name / Club]],tblNow_Div1A[[Name / Club]:[Points]],5,FALSE)),0,VLOOKUP(tblPointScore[[#This Row],[Name / Club]],tblNow_Div1A[[Name / Club]:[Points]],5,FALSE))</f>
        <v>0</v>
      </c>
      <c r="Q524" s="23">
        <f>IF(ISNA(VLOOKUP(tblPointScore[[#This Row],[Name / Club]],tblNow_Div1B[[Name / Club]:[Points]],5,FALSE)),0,VLOOKUP(tblPointScore[[#This Row],[Name / Club]],tblNow_Div1B[[Name / Club]:[Points]],5,FALSE))</f>
        <v>0</v>
      </c>
      <c r="R524" s="23">
        <f>IF(ISNA(VLOOKUP(tblPointScore[[#This Row],[Name / Club]],tblNow_Div2A[[Name / Club]:[Points]],5,FALSE)),0,VLOOKUP(tblPointScore[[#This Row],[Name / Club]],tblNow_Div2A[[Name / Club]:[Points]],5,FALSE))</f>
        <v>0</v>
      </c>
      <c r="S524" s="23">
        <f>IF(ISNA(VLOOKUP(tblPointScore[[#This Row],[Name / Club]],tblNow_Div2B[[Name / Club]:[Points]],5,FALSE)),0,VLOOKUP(tblPointScore[[#This Row],[Name / Club]],tblNow_Div2B[[Name / Club]:[Points]],5,FALSE))</f>
        <v>0</v>
      </c>
      <c r="T524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24" s="23">
        <f>IF(ISNA(VLOOKUP(tblPointScore[[#This Row],[Name / Club]],tblSthn_Div1[[Name / Club]:[Points]],5,FALSE)),0,VLOOKUP(tblPointScore[[#This Row],[Name / Club]],tblSthn_Div1[[Name / Club]:[Points]],5,FALSE))</f>
        <v>0</v>
      </c>
      <c r="V524" s="23">
        <f>IF(ISNA(VLOOKUP(tblPointScore[[#This Row],[Name / Club]],tblSthn_Div2[[Name / Club]:[Points]],5,FALSE)),0,VLOOKUP(tblPointScore[[#This Row],[Name / Club]],tblSthn_Div2[[Name / Club]:[Points]],5,FALSE))</f>
        <v>0</v>
      </c>
      <c r="W524" s="23">
        <f>IF(ISNA(VLOOKUP(tblPointScore[[#This Row],[Name / Club]],tblSthn_Div1[Name / Club],1,FALSE)),IF(ISNA(VLOOKUP(tblPointScore[[#This Row],[Name / Club]],tblSthn_Div2[Name / Club],1,FALSE)),0,3),3)</f>
        <v>0</v>
      </c>
      <c r="X524" s="23">
        <f>SUM(tblPointScore[[#This Row],[Glbn Div 1]:[Sth H Pts]])</f>
        <v>0</v>
      </c>
      <c r="Y524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24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24" s="44" t="str">
        <f>IF(AND(tblPointScore[[#This Row],[Div 1 Pts]]&gt;0,tblPointScore[[#This Row],[Div 2 Pts]]&gt;0),"Y","N")</f>
        <v>N</v>
      </c>
      <c r="AB524" s="45" t="str">
        <f>IF(AND(tblPointScore[[#This Row],[Mac Div 1 A]]&gt;0,tblPointScore[[#This Row],[Mac Div 1 B]]&gt;0),"Y","N")</f>
        <v>N</v>
      </c>
      <c r="AC524" s="45" t="str">
        <f>IF(AND(tblPointScore[[#This Row],[Mac Div 2 A]]&gt;0,tblPointScore[[#This Row],[Mac Div 2 B]]&gt;0),"Y","N")</f>
        <v>N</v>
      </c>
      <c r="AD524" s="45" t="str">
        <f>IF(AND(tblPointScore[[#This Row],[Now Div 1 A]]&gt;0,tblPointScore[[#This Row],[Now Div 1 B]]&gt;0),"Y","N")</f>
        <v>N</v>
      </c>
      <c r="AE524" s="45" t="str">
        <f>IF(AND(tblPointScore[[#This Row],[Now Div 2 A]]&gt;0,tblPointScore[[#This Row],[Now Div 2 B]]&gt;0),"Y","N")</f>
        <v>N</v>
      </c>
      <c r="AF524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25" spans="1:32" hidden="1">
      <c r="A525" s="1">
        <f ca="1">CELL("row", A524)-1</f>
        <v>523</v>
      </c>
      <c r="B525" s="19" t="s">
        <v>675</v>
      </c>
      <c r="C525" s="19" t="s">
        <v>683</v>
      </c>
      <c r="D525" s="4" t="str">
        <f>CONCATENATE(tblPointScore[[#This Row],[Name]]," - ",tblPointScore[[#This Row],[Club]])</f>
        <v>Parr Charlie - SHCC</v>
      </c>
      <c r="E525" s="9">
        <f>IF(ISNA(VLOOKUP(tblPointScore[[#This Row],[Name / Club]],tblGlbn_Div1[[Name / Club]:[Points]],5,FALSE)),0,VLOOKUP(tblPointScore[[#This Row],[Name / Club]],tblGlbn_Div1[[Name / Club]:[Points]],5,FALSE))</f>
        <v>0</v>
      </c>
      <c r="F525" s="9">
        <f>IF(ISNA(VLOOKUP(tblPointScore[[#This Row],[Name / Club]],tblGlbn_Div2[[Name / Club]:[Points]],5,FALSE)),0,VLOOKUP(tblPointScore[[#This Row],[Name / Club]],tblGlbn_Div2[[Name / Club]:[Points]],5,FALSE))</f>
        <v>0</v>
      </c>
      <c r="G525" s="9">
        <f>IF(ISNA(VLOOKUP(tblPointScore[[#This Row],[Name / Club]],tblGlbn_Div1[Name / Club],1,FALSE)),IF(ISNA(VLOOKUP(tblPointScore[[#This Row],[Name / Club]],tblGlbn_Div2[Name / Club],1,FALSE)),0,3),3)</f>
        <v>0</v>
      </c>
      <c r="H525" s="9">
        <f>IF(ISNA(VLOOKUP(tblPointScore[[#This Row],[Name / Club]],tblIll_Div1[[Name / Club]:[Points]],5,FALSE)),0,VLOOKUP(tblPointScore[[#This Row],[Name / Club]],tblIll_Div1[[Name / Club]:[Points]],5,FALSE))</f>
        <v>0</v>
      </c>
      <c r="I525" s="9">
        <f>IF(ISNA(VLOOKUP(tblPointScore[[#This Row],[Name / Club]],tblIll_Div2[[Name / Club]:[Points]],5,FALSE)),0,VLOOKUP(tblPointScore[[#This Row],[Name / Club]],tblIll_Div2[[Name / Club]:[Points]],5,FALSE))</f>
        <v>0</v>
      </c>
      <c r="J525" s="9">
        <f>IF(ISNA(VLOOKUP(tblPointScore[[#This Row],[Name / Club]],tblIll_Div1[Name / Club],1,FALSE)),IF(ISNA(VLOOKUP(tblPointScore[[#This Row],[Name / Club]],tblIll_Div2[Name / Club],1,FALSE)),0,3),3)</f>
        <v>0</v>
      </c>
      <c r="K525" s="9">
        <f>IF(ISNA(VLOOKUP(tblPointScore[[#This Row],[Name / Club]],tblMac_Div1A[[Name / Club]:[Points]],5,FALSE)),0,VLOOKUP(tblPointScore[[#This Row],[Name / Club]],tblMac_Div1A[[Name / Club]:[Points]],5,FALSE))</f>
        <v>0</v>
      </c>
      <c r="L525" s="9">
        <f>IF(ISNA(VLOOKUP(tblPointScore[[#This Row],[Name / Club]],tblMac_Div1B[[Name / Club]:[Points]],5,FALSE)),0,VLOOKUP(tblPointScore[[#This Row],[Name / Club]],tblMac_Div1B[[Name / Club]:[Points]],5,FALSE))</f>
        <v>0</v>
      </c>
      <c r="M525" s="9">
        <f>IF(ISNA(VLOOKUP(tblPointScore[[#This Row],[Name / Club]],tblMac_Div2A[[Name / Club]:[Points]],5,FALSE)),0,VLOOKUP(tblPointScore[[#This Row],[Name / Club]],tblMac_Div2A[[Name / Club]:[Points]],5,FALSE))</f>
        <v>0</v>
      </c>
      <c r="N525" s="9">
        <f>IF(ISNA(VLOOKUP(tblPointScore[[#This Row],[Name / Club]],tblMac_Div2B[[Name / Club]:[Points]],5,FALSE)),0,VLOOKUP(tblPointScore[[#This Row],[Name / Club]],tblMac_Div2B[[Name / Club]:[Points]],5,FALSE))</f>
        <v>0</v>
      </c>
      <c r="O525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25" s="9">
        <f>IF(ISNA(VLOOKUP(tblPointScore[[#This Row],[Name / Club]],tblNow_Div1A[[Name / Club]:[Points]],5,FALSE)),0,VLOOKUP(tblPointScore[[#This Row],[Name / Club]],tblNow_Div1A[[Name / Club]:[Points]],5,FALSE))</f>
        <v>0</v>
      </c>
      <c r="Q525" s="9">
        <f>IF(ISNA(VLOOKUP(tblPointScore[[#This Row],[Name / Club]],tblNow_Div1B[[Name / Club]:[Points]],5,FALSE)),0,VLOOKUP(tblPointScore[[#This Row],[Name / Club]],tblNow_Div1B[[Name / Club]:[Points]],5,FALSE))</f>
        <v>0</v>
      </c>
      <c r="R525" s="9">
        <f>IF(ISNA(VLOOKUP(tblPointScore[[#This Row],[Name / Club]],tblNow_Div2A[[Name / Club]:[Points]],5,FALSE)),0,VLOOKUP(tblPointScore[[#This Row],[Name / Club]],tblNow_Div2A[[Name / Club]:[Points]],5,FALSE))</f>
        <v>0</v>
      </c>
      <c r="S525" s="9">
        <f>IF(ISNA(VLOOKUP(tblPointScore[[#This Row],[Name / Club]],tblNow_Div2B[[Name / Club]:[Points]],5,FALSE)),0,VLOOKUP(tblPointScore[[#This Row],[Name / Club]],tblNow_Div2B[[Name / Club]:[Points]],5,FALSE))</f>
        <v>0</v>
      </c>
      <c r="T525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25" s="9">
        <f>IF(ISNA(VLOOKUP(tblPointScore[[#This Row],[Name / Club]],tblSthn_Div1[[Name / Club]:[Points]],5,FALSE)),0,VLOOKUP(tblPointScore[[#This Row],[Name / Club]],tblSthn_Div1[[Name / Club]:[Points]],5,FALSE))</f>
        <v>0</v>
      </c>
      <c r="V525" s="9">
        <f>IF(ISNA(VLOOKUP(tblPointScore[[#This Row],[Name / Club]],tblSthn_Div2[[Name / Club]:[Points]],5,FALSE)),0,VLOOKUP(tblPointScore[[#This Row],[Name / Club]],tblSthn_Div2[[Name / Club]:[Points]],5,FALSE))</f>
        <v>0</v>
      </c>
      <c r="W525" s="9">
        <f>IF(ISNA(VLOOKUP(tblPointScore[[#This Row],[Name / Club]],tblSthn_Div1[Name / Club],1,FALSE)),IF(ISNA(VLOOKUP(tblPointScore[[#This Row],[Name / Club]],tblSthn_Div2[Name / Club],1,FALSE)),0,3),3)</f>
        <v>0</v>
      </c>
      <c r="X525" s="9">
        <f>SUM(tblPointScore[[#This Row],[Glbn Div 1]:[Sth H Pts]])</f>
        <v>0</v>
      </c>
      <c r="Y52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2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25" s="38" t="str">
        <f>IF(AND(tblPointScore[[#This Row],[Div 1 Pts]]&gt;0,tblPointScore[[#This Row],[Div 2 Pts]]&gt;0),"Y","N")</f>
        <v>N</v>
      </c>
      <c r="AB525" s="35" t="str">
        <f>IF(AND(tblPointScore[[#This Row],[Mac Div 1 A]]&gt;0,tblPointScore[[#This Row],[Mac Div 1 B]]&gt;0),"Y","N")</f>
        <v>N</v>
      </c>
      <c r="AC525" s="35" t="str">
        <f>IF(AND(tblPointScore[[#This Row],[Mac Div 2 A]]&gt;0,tblPointScore[[#This Row],[Mac Div 2 B]]&gt;0),"Y","N")</f>
        <v>N</v>
      </c>
      <c r="AD525" s="35" t="str">
        <f>IF(AND(tblPointScore[[#This Row],[Now Div 1 A]]&gt;0,tblPointScore[[#This Row],[Now Div 1 B]]&gt;0),"Y","N")</f>
        <v>N</v>
      </c>
      <c r="AE525" s="35" t="str">
        <f>IF(AND(tblPointScore[[#This Row],[Now Div 2 A]]&gt;0,tblPointScore[[#This Row],[Now Div 2 B]]&gt;0),"Y","N")</f>
        <v>N</v>
      </c>
      <c r="AF52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26" spans="1:32" hidden="1">
      <c r="A526" s="1">
        <f ca="1">CELL("row", A525)-1</f>
        <v>524</v>
      </c>
      <c r="B526" s="7" t="s">
        <v>281</v>
      </c>
      <c r="C526" s="7" t="s">
        <v>683</v>
      </c>
      <c r="D526" s="4" t="str">
        <f>CONCATENATE(tblPointScore[[#This Row],[Name]]," - ",tblPointScore[[#This Row],[Club]])</f>
        <v>Patey Megan - SHCC</v>
      </c>
      <c r="E526" s="1">
        <f>IF(ISNA(VLOOKUP(tblPointScore[[#This Row],[Name / Club]],tblGlbn_Div1[[Name / Club]:[Points]],5,FALSE)),0,VLOOKUP(tblPointScore[[#This Row],[Name / Club]],tblGlbn_Div1[[Name / Club]:[Points]],5,FALSE))</f>
        <v>0</v>
      </c>
      <c r="F526" s="1">
        <f>IF(ISNA(VLOOKUP(tblPointScore[[#This Row],[Name / Club]],tblGlbn_Div2[[Name / Club]:[Points]],5,FALSE)),0,VLOOKUP(tblPointScore[[#This Row],[Name / Club]],tblGlbn_Div2[[Name / Club]:[Points]],5,FALSE))</f>
        <v>0</v>
      </c>
      <c r="G526" s="1">
        <f>IF(ISNA(VLOOKUP(tblPointScore[[#This Row],[Name / Club]],tblGlbn_Div1[Name / Club],1,FALSE)),IF(ISNA(VLOOKUP(tblPointScore[[#This Row],[Name / Club]],tblGlbn_Div2[Name / Club],1,FALSE)),0,3),3)</f>
        <v>0</v>
      </c>
      <c r="H526" s="1">
        <f>IF(ISNA(VLOOKUP(tblPointScore[[#This Row],[Name / Club]],tblIll_Div1[[Name / Club]:[Points]],5,FALSE)),0,VLOOKUP(tblPointScore[[#This Row],[Name / Club]],tblIll_Div1[[Name / Club]:[Points]],5,FALSE))</f>
        <v>0</v>
      </c>
      <c r="I526" s="1">
        <f>IF(ISNA(VLOOKUP(tblPointScore[[#This Row],[Name / Club]],tblIll_Div2[[Name / Club]:[Points]],5,FALSE)),0,VLOOKUP(tblPointScore[[#This Row],[Name / Club]],tblIll_Div2[[Name / Club]:[Points]],5,FALSE))</f>
        <v>0</v>
      </c>
      <c r="J526" s="1">
        <f>IF(ISNA(VLOOKUP(tblPointScore[[#This Row],[Name / Club]],tblIll_Div1[Name / Club],1,FALSE)),IF(ISNA(VLOOKUP(tblPointScore[[#This Row],[Name / Club]],tblIll_Div2[Name / Club],1,FALSE)),0,3),3)</f>
        <v>0</v>
      </c>
      <c r="K526" s="1">
        <f>IF(ISNA(VLOOKUP(tblPointScore[[#This Row],[Name / Club]],tblMac_Div1A[[Name / Club]:[Points]],5,FALSE)),0,VLOOKUP(tblPointScore[[#This Row],[Name / Club]],tblMac_Div1A[[Name / Club]:[Points]],5,FALSE))</f>
        <v>0</v>
      </c>
      <c r="L526" s="1">
        <f>IF(ISNA(VLOOKUP(tblPointScore[[#This Row],[Name / Club]],tblMac_Div1B[[Name / Club]:[Points]],5,FALSE)),0,VLOOKUP(tblPointScore[[#This Row],[Name / Club]],tblMac_Div1B[[Name / Club]:[Points]],5,FALSE))</f>
        <v>0</v>
      </c>
      <c r="M526" s="1">
        <f>IF(ISNA(VLOOKUP(tblPointScore[[#This Row],[Name / Club]],tblMac_Div2A[[Name / Club]:[Points]],5,FALSE)),0,VLOOKUP(tblPointScore[[#This Row],[Name / Club]],tblMac_Div2A[[Name / Club]:[Points]],5,FALSE))</f>
        <v>0</v>
      </c>
      <c r="N526" s="1">
        <f>IF(ISNA(VLOOKUP(tblPointScore[[#This Row],[Name / Club]],tblMac_Div2B[[Name / Club]:[Points]],5,FALSE)),0,VLOOKUP(tblPointScore[[#This Row],[Name / Club]],tblMac_Div2B[[Name / Club]:[Points]],5,FALSE))</f>
        <v>0</v>
      </c>
      <c r="O52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26" s="1">
        <f>IF(ISNA(VLOOKUP(tblPointScore[[#This Row],[Name / Club]],tblNow_Div1A[[Name / Club]:[Points]],5,FALSE)),0,VLOOKUP(tblPointScore[[#This Row],[Name / Club]],tblNow_Div1A[[Name / Club]:[Points]],5,FALSE))</f>
        <v>0</v>
      </c>
      <c r="Q526" s="1">
        <f>IF(ISNA(VLOOKUP(tblPointScore[[#This Row],[Name / Club]],tblNow_Div1B[[Name / Club]:[Points]],5,FALSE)),0,VLOOKUP(tblPointScore[[#This Row],[Name / Club]],tblNow_Div1B[[Name / Club]:[Points]],5,FALSE))</f>
        <v>0</v>
      </c>
      <c r="R526" s="1">
        <f>IF(ISNA(VLOOKUP(tblPointScore[[#This Row],[Name / Club]],tblNow_Div2A[[Name / Club]:[Points]],5,FALSE)),0,VLOOKUP(tblPointScore[[#This Row],[Name / Club]],tblNow_Div2A[[Name / Club]:[Points]],5,FALSE))</f>
        <v>0</v>
      </c>
      <c r="S526" s="1">
        <f>IF(ISNA(VLOOKUP(tblPointScore[[#This Row],[Name / Club]],tblNow_Div2B[[Name / Club]:[Points]],5,FALSE)),0,VLOOKUP(tblPointScore[[#This Row],[Name / Club]],tblNow_Div2B[[Name / Club]:[Points]],5,FALSE))</f>
        <v>0</v>
      </c>
      <c r="T52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26" s="1">
        <f>IF(ISNA(VLOOKUP(tblPointScore[[#This Row],[Name / Club]],tblSthn_Div1[[Name / Club]:[Points]],5,FALSE)),0,VLOOKUP(tblPointScore[[#This Row],[Name / Club]],tblSthn_Div1[[Name / Club]:[Points]],5,FALSE))</f>
        <v>0</v>
      </c>
      <c r="V526" s="1">
        <f>IF(ISNA(VLOOKUP(tblPointScore[[#This Row],[Name / Club]],tblSthn_Div2[[Name / Club]:[Points]],5,FALSE)),0,VLOOKUP(tblPointScore[[#This Row],[Name / Club]],tblSthn_Div2[[Name / Club]:[Points]],5,FALSE))</f>
        <v>0</v>
      </c>
      <c r="W526" s="1">
        <f>IF(ISNA(VLOOKUP(tblPointScore[[#This Row],[Name / Club]],tblSthn_Div1[Name / Club],1,FALSE)),IF(ISNA(VLOOKUP(tblPointScore[[#This Row],[Name / Club]],tblSthn_Div2[Name / Club],1,FALSE)),0,3),3)</f>
        <v>0</v>
      </c>
      <c r="X526" s="1">
        <f>SUM(tblPointScore[[#This Row],[Glbn Div 1]:[Sth H Pts]])</f>
        <v>0</v>
      </c>
      <c r="Y52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2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26" s="38" t="str">
        <f>IF(AND(tblPointScore[[#This Row],[Div 1 Pts]]&gt;0,tblPointScore[[#This Row],[Div 2 Pts]]&gt;0),"Y","N")</f>
        <v>N</v>
      </c>
      <c r="AB526" s="35" t="str">
        <f>IF(AND(tblPointScore[[#This Row],[Mac Div 1 A]]&gt;0,tblPointScore[[#This Row],[Mac Div 1 B]]&gt;0),"Y","N")</f>
        <v>N</v>
      </c>
      <c r="AC526" s="35" t="str">
        <f>IF(AND(tblPointScore[[#This Row],[Mac Div 2 A]]&gt;0,tblPointScore[[#This Row],[Mac Div 2 B]]&gt;0),"Y","N")</f>
        <v>N</v>
      </c>
      <c r="AD526" s="35" t="str">
        <f>IF(AND(tblPointScore[[#This Row],[Now Div 1 A]]&gt;0,tblPointScore[[#This Row],[Now Div 1 B]]&gt;0),"Y","N")</f>
        <v>N</v>
      </c>
      <c r="AE526" s="35" t="str">
        <f>IF(AND(tblPointScore[[#This Row],[Now Div 2 A]]&gt;0,tblPointScore[[#This Row],[Now Div 2 B]]&gt;0),"Y","N")</f>
        <v>N</v>
      </c>
      <c r="AF52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27" spans="1:32" hidden="1">
      <c r="A527" s="1">
        <f ca="1">CELL("row", A526)-1</f>
        <v>525</v>
      </c>
      <c r="B527" s="7" t="s">
        <v>282</v>
      </c>
      <c r="C527" s="7" t="s">
        <v>688</v>
      </c>
      <c r="D527" s="4" t="str">
        <f>CONCATENATE(tblPointScore[[#This Row],[Name]]," - ",tblPointScore[[#This Row],[Club]])</f>
        <v>Patterson Fraser - ECC</v>
      </c>
      <c r="E527" s="1">
        <f>IF(ISNA(VLOOKUP(tblPointScore[[#This Row],[Name / Club]],tblGlbn_Div1[[Name / Club]:[Points]],5,FALSE)),0,VLOOKUP(tblPointScore[[#This Row],[Name / Club]],tblGlbn_Div1[[Name / Club]:[Points]],5,FALSE))</f>
        <v>0</v>
      </c>
      <c r="F527" s="1">
        <f>IF(ISNA(VLOOKUP(tblPointScore[[#This Row],[Name / Club]],tblGlbn_Div2[[Name / Club]:[Points]],5,FALSE)),0,VLOOKUP(tblPointScore[[#This Row],[Name / Club]],tblGlbn_Div2[[Name / Club]:[Points]],5,FALSE))</f>
        <v>0</v>
      </c>
      <c r="G527" s="1">
        <f>IF(ISNA(VLOOKUP(tblPointScore[[#This Row],[Name / Club]],tblGlbn_Div1[Name / Club],1,FALSE)),IF(ISNA(VLOOKUP(tblPointScore[[#This Row],[Name / Club]],tblGlbn_Div2[Name / Club],1,FALSE)),0,3),3)</f>
        <v>0</v>
      </c>
      <c r="H527" s="1">
        <f>IF(ISNA(VLOOKUP(tblPointScore[[#This Row],[Name / Club]],tblIll_Div1[[Name / Club]:[Points]],5,FALSE)),0,VLOOKUP(tblPointScore[[#This Row],[Name / Club]],tblIll_Div1[[Name / Club]:[Points]],5,FALSE))</f>
        <v>0</v>
      </c>
      <c r="I527" s="1">
        <f>IF(ISNA(VLOOKUP(tblPointScore[[#This Row],[Name / Club]],tblIll_Div2[[Name / Club]:[Points]],5,FALSE)),0,VLOOKUP(tblPointScore[[#This Row],[Name / Club]],tblIll_Div2[[Name / Club]:[Points]],5,FALSE))</f>
        <v>0</v>
      </c>
      <c r="J527" s="1">
        <f>IF(ISNA(VLOOKUP(tblPointScore[[#This Row],[Name / Club]],tblIll_Div1[Name / Club],1,FALSE)),IF(ISNA(VLOOKUP(tblPointScore[[#This Row],[Name / Club]],tblIll_Div2[Name / Club],1,FALSE)),0,3),3)</f>
        <v>0</v>
      </c>
      <c r="K527" s="1">
        <f>IF(ISNA(VLOOKUP(tblPointScore[[#This Row],[Name / Club]],tblMac_Div1A[[Name / Club]:[Points]],5,FALSE)),0,VLOOKUP(tblPointScore[[#This Row],[Name / Club]],tblMac_Div1A[[Name / Club]:[Points]],5,FALSE))</f>
        <v>0</v>
      </c>
      <c r="L527" s="1">
        <f>IF(ISNA(VLOOKUP(tblPointScore[[#This Row],[Name / Club]],tblMac_Div1B[[Name / Club]:[Points]],5,FALSE)),0,VLOOKUP(tblPointScore[[#This Row],[Name / Club]],tblMac_Div1B[[Name / Club]:[Points]],5,FALSE))</f>
        <v>0</v>
      </c>
      <c r="M527" s="1">
        <f>IF(ISNA(VLOOKUP(tblPointScore[[#This Row],[Name / Club]],tblMac_Div2A[[Name / Club]:[Points]],5,FALSE)),0,VLOOKUP(tblPointScore[[#This Row],[Name / Club]],tblMac_Div2A[[Name / Club]:[Points]],5,FALSE))</f>
        <v>0</v>
      </c>
      <c r="N527" s="1">
        <f>IF(ISNA(VLOOKUP(tblPointScore[[#This Row],[Name / Club]],tblMac_Div2B[[Name / Club]:[Points]],5,FALSE)),0,VLOOKUP(tblPointScore[[#This Row],[Name / Club]],tblMac_Div2B[[Name / Club]:[Points]],5,FALSE))</f>
        <v>0</v>
      </c>
      <c r="O52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27" s="1">
        <f>IF(ISNA(VLOOKUP(tblPointScore[[#This Row],[Name / Club]],tblNow_Div1A[[Name / Club]:[Points]],5,FALSE)),0,VLOOKUP(tblPointScore[[#This Row],[Name / Club]],tblNow_Div1A[[Name / Club]:[Points]],5,FALSE))</f>
        <v>0</v>
      </c>
      <c r="Q527" s="1">
        <f>IF(ISNA(VLOOKUP(tblPointScore[[#This Row],[Name / Club]],tblNow_Div1B[[Name / Club]:[Points]],5,FALSE)),0,VLOOKUP(tblPointScore[[#This Row],[Name / Club]],tblNow_Div1B[[Name / Club]:[Points]],5,FALSE))</f>
        <v>0</v>
      </c>
      <c r="R527" s="1">
        <f>IF(ISNA(VLOOKUP(tblPointScore[[#This Row],[Name / Club]],tblNow_Div2A[[Name / Club]:[Points]],5,FALSE)),0,VLOOKUP(tblPointScore[[#This Row],[Name / Club]],tblNow_Div2A[[Name / Club]:[Points]],5,FALSE))</f>
        <v>0</v>
      </c>
      <c r="S527" s="1">
        <f>IF(ISNA(VLOOKUP(tblPointScore[[#This Row],[Name / Club]],tblNow_Div2B[[Name / Club]:[Points]],5,FALSE)),0,VLOOKUP(tblPointScore[[#This Row],[Name / Club]],tblNow_Div2B[[Name / Club]:[Points]],5,FALSE))</f>
        <v>0</v>
      </c>
      <c r="T52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27" s="1">
        <f>IF(ISNA(VLOOKUP(tblPointScore[[#This Row],[Name / Club]],tblSthn_Div1[[Name / Club]:[Points]],5,FALSE)),0,VLOOKUP(tblPointScore[[#This Row],[Name / Club]],tblSthn_Div1[[Name / Club]:[Points]],5,FALSE))</f>
        <v>0</v>
      </c>
      <c r="V527" s="1">
        <f>IF(ISNA(VLOOKUP(tblPointScore[[#This Row],[Name / Club]],tblSthn_Div2[[Name / Club]:[Points]],5,FALSE)),0,VLOOKUP(tblPointScore[[#This Row],[Name / Club]],tblSthn_Div2[[Name / Club]:[Points]],5,FALSE))</f>
        <v>0</v>
      </c>
      <c r="W527" s="1">
        <f>IF(ISNA(VLOOKUP(tblPointScore[[#This Row],[Name / Club]],tblSthn_Div1[Name / Club],1,FALSE)),IF(ISNA(VLOOKUP(tblPointScore[[#This Row],[Name / Club]],tblSthn_Div2[Name / Club],1,FALSE)),0,3),3)</f>
        <v>0</v>
      </c>
      <c r="X527" s="1">
        <f>SUM(tblPointScore[[#This Row],[Glbn Div 1]:[Sth H Pts]])</f>
        <v>0</v>
      </c>
      <c r="Y52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2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27" s="38" t="str">
        <f>IF(AND(tblPointScore[[#This Row],[Div 1 Pts]]&gt;0,tblPointScore[[#This Row],[Div 2 Pts]]&gt;0),"Y","N")</f>
        <v>N</v>
      </c>
      <c r="AB527" s="35" t="str">
        <f>IF(AND(tblPointScore[[#This Row],[Mac Div 1 A]]&gt;0,tblPointScore[[#This Row],[Mac Div 1 B]]&gt;0),"Y","N")</f>
        <v>N</v>
      </c>
      <c r="AC527" s="35" t="str">
        <f>IF(AND(tblPointScore[[#This Row],[Mac Div 2 A]]&gt;0,tblPointScore[[#This Row],[Mac Div 2 B]]&gt;0),"Y","N")</f>
        <v>N</v>
      </c>
      <c r="AD527" s="35" t="str">
        <f>IF(AND(tblPointScore[[#This Row],[Now Div 1 A]]&gt;0,tblPointScore[[#This Row],[Now Div 1 B]]&gt;0),"Y","N")</f>
        <v>N</v>
      </c>
      <c r="AE527" s="35" t="str">
        <f>IF(AND(tblPointScore[[#This Row],[Now Div 2 A]]&gt;0,tblPointScore[[#This Row],[Now Div 2 B]]&gt;0),"Y","N")</f>
        <v>N</v>
      </c>
      <c r="AF52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28" spans="1:32" hidden="1">
      <c r="A528" s="1">
        <f ca="1">CELL("row", A527)-1</f>
        <v>526</v>
      </c>
      <c r="B528" s="7" t="s">
        <v>78</v>
      </c>
      <c r="C528" s="7" t="s">
        <v>681</v>
      </c>
      <c r="D528" s="4" t="str">
        <f>CONCATENATE(tblPointScore[[#This Row],[Name]]," - ",tblPointScore[[#This Row],[Club]])</f>
        <v>Pattison Annette - GCC</v>
      </c>
      <c r="E528" s="1">
        <f>IF(ISNA(VLOOKUP(tblPointScore[[#This Row],[Name / Club]],tblGlbn_Div1[[Name / Club]:[Points]],5,FALSE)),0,VLOOKUP(tblPointScore[[#This Row],[Name / Club]],tblGlbn_Div1[[Name / Club]:[Points]],5,FALSE))</f>
        <v>0</v>
      </c>
      <c r="F528" s="1">
        <f>IF(ISNA(VLOOKUP(tblPointScore[[#This Row],[Name / Club]],tblGlbn_Div2[[Name / Club]:[Points]],5,FALSE)),0,VLOOKUP(tblPointScore[[#This Row],[Name / Club]],tblGlbn_Div2[[Name / Club]:[Points]],5,FALSE))</f>
        <v>0</v>
      </c>
      <c r="G528" s="1">
        <f>IF(ISNA(VLOOKUP(tblPointScore[[#This Row],[Name / Club]],tblGlbn_Div1[Name / Club],1,FALSE)),IF(ISNA(VLOOKUP(tblPointScore[[#This Row],[Name / Club]],tblGlbn_Div2[Name / Club],1,FALSE)),0,3),3)</f>
        <v>0</v>
      </c>
      <c r="H528" s="1">
        <f>IF(ISNA(VLOOKUP(tblPointScore[[#This Row],[Name / Club]],tblIll_Div1[[Name / Club]:[Points]],5,FALSE)),0,VLOOKUP(tblPointScore[[#This Row],[Name / Club]],tblIll_Div1[[Name / Club]:[Points]],5,FALSE))</f>
        <v>0</v>
      </c>
      <c r="I528" s="1">
        <f>IF(ISNA(VLOOKUP(tblPointScore[[#This Row],[Name / Club]],tblIll_Div2[[Name / Club]:[Points]],5,FALSE)),0,VLOOKUP(tblPointScore[[#This Row],[Name / Club]],tblIll_Div2[[Name / Club]:[Points]],5,FALSE))</f>
        <v>0</v>
      </c>
      <c r="J528" s="1">
        <f>IF(ISNA(VLOOKUP(tblPointScore[[#This Row],[Name / Club]],tblIll_Div1[Name / Club],1,FALSE)),IF(ISNA(VLOOKUP(tblPointScore[[#This Row],[Name / Club]],tblIll_Div2[Name / Club],1,FALSE)),0,3),3)</f>
        <v>0</v>
      </c>
      <c r="K528" s="1">
        <f>IF(ISNA(VLOOKUP(tblPointScore[[#This Row],[Name / Club]],tblMac_Div1A[[Name / Club]:[Points]],5,FALSE)),0,VLOOKUP(tblPointScore[[#This Row],[Name / Club]],tblMac_Div1A[[Name / Club]:[Points]],5,FALSE))</f>
        <v>0</v>
      </c>
      <c r="L528" s="1">
        <f>IF(ISNA(VLOOKUP(tblPointScore[[#This Row],[Name / Club]],tblMac_Div1B[[Name / Club]:[Points]],5,FALSE)),0,VLOOKUP(tblPointScore[[#This Row],[Name / Club]],tblMac_Div1B[[Name / Club]:[Points]],5,FALSE))</f>
        <v>0</v>
      </c>
      <c r="M528" s="1">
        <f>IF(ISNA(VLOOKUP(tblPointScore[[#This Row],[Name / Club]],tblMac_Div2A[[Name / Club]:[Points]],5,FALSE)),0,VLOOKUP(tblPointScore[[#This Row],[Name / Club]],tblMac_Div2A[[Name / Club]:[Points]],5,FALSE))</f>
        <v>0</v>
      </c>
      <c r="N528" s="1">
        <f>IF(ISNA(VLOOKUP(tblPointScore[[#This Row],[Name / Club]],tblMac_Div2B[[Name / Club]:[Points]],5,FALSE)),0,VLOOKUP(tblPointScore[[#This Row],[Name / Club]],tblMac_Div2B[[Name / Club]:[Points]],5,FALSE))</f>
        <v>0</v>
      </c>
      <c r="O52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28" s="1">
        <f>IF(ISNA(VLOOKUP(tblPointScore[[#This Row],[Name / Club]],tblNow_Div1A[[Name / Club]:[Points]],5,FALSE)),0,VLOOKUP(tblPointScore[[#This Row],[Name / Club]],tblNow_Div1A[[Name / Club]:[Points]],5,FALSE))</f>
        <v>0</v>
      </c>
      <c r="Q528" s="1">
        <f>IF(ISNA(VLOOKUP(tblPointScore[[#This Row],[Name / Club]],tblNow_Div1B[[Name / Club]:[Points]],5,FALSE)),0,VLOOKUP(tblPointScore[[#This Row],[Name / Club]],tblNow_Div1B[[Name / Club]:[Points]],5,FALSE))</f>
        <v>0</v>
      </c>
      <c r="R528" s="1">
        <f>IF(ISNA(VLOOKUP(tblPointScore[[#This Row],[Name / Club]],tblNow_Div2A[[Name / Club]:[Points]],5,FALSE)),0,VLOOKUP(tblPointScore[[#This Row],[Name / Club]],tblNow_Div2A[[Name / Club]:[Points]],5,FALSE))</f>
        <v>0</v>
      </c>
      <c r="S528" s="1">
        <f>IF(ISNA(VLOOKUP(tblPointScore[[#This Row],[Name / Club]],tblNow_Div2B[[Name / Club]:[Points]],5,FALSE)),0,VLOOKUP(tblPointScore[[#This Row],[Name / Club]],tblNow_Div2B[[Name / Club]:[Points]],5,FALSE))</f>
        <v>0</v>
      </c>
      <c r="T52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28" s="1">
        <f>IF(ISNA(VLOOKUP(tblPointScore[[#This Row],[Name / Club]],tblSthn_Div1[[Name / Club]:[Points]],5,FALSE)),0,VLOOKUP(tblPointScore[[#This Row],[Name / Club]],tblSthn_Div1[[Name / Club]:[Points]],5,FALSE))</f>
        <v>0</v>
      </c>
      <c r="V528" s="1">
        <f>IF(ISNA(VLOOKUP(tblPointScore[[#This Row],[Name / Club]],tblSthn_Div2[[Name / Club]:[Points]],5,FALSE)),0,VLOOKUP(tblPointScore[[#This Row],[Name / Club]],tblSthn_Div2[[Name / Club]:[Points]],5,FALSE))</f>
        <v>0</v>
      </c>
      <c r="W528" s="1">
        <f>IF(ISNA(VLOOKUP(tblPointScore[[#This Row],[Name / Club]],tblSthn_Div1[Name / Club],1,FALSE)),IF(ISNA(VLOOKUP(tblPointScore[[#This Row],[Name / Club]],tblSthn_Div2[Name / Club],1,FALSE)),0,3),3)</f>
        <v>0</v>
      </c>
      <c r="X528" s="1">
        <f>SUM(tblPointScore[[#This Row],[Glbn Div 1]:[Sth H Pts]])</f>
        <v>0</v>
      </c>
      <c r="Y52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2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28" s="38" t="str">
        <f>IF(AND(tblPointScore[[#This Row],[Div 1 Pts]]&gt;0,tblPointScore[[#This Row],[Div 2 Pts]]&gt;0),"Y","N")</f>
        <v>N</v>
      </c>
      <c r="AB528" s="35" t="str">
        <f>IF(AND(tblPointScore[[#This Row],[Mac Div 1 A]]&gt;0,tblPointScore[[#This Row],[Mac Div 1 B]]&gt;0),"Y","N")</f>
        <v>N</v>
      </c>
      <c r="AC528" s="35" t="str">
        <f>IF(AND(tblPointScore[[#This Row],[Mac Div 2 A]]&gt;0,tblPointScore[[#This Row],[Mac Div 2 B]]&gt;0),"Y","N")</f>
        <v>N</v>
      </c>
      <c r="AD528" s="35" t="str">
        <f>IF(AND(tblPointScore[[#This Row],[Now Div 1 A]]&gt;0,tblPointScore[[#This Row],[Now Div 1 B]]&gt;0),"Y","N")</f>
        <v>N</v>
      </c>
      <c r="AE528" s="35" t="str">
        <f>IF(AND(tblPointScore[[#This Row],[Now Div 2 A]]&gt;0,tblPointScore[[#This Row],[Now Div 2 B]]&gt;0),"Y","N")</f>
        <v>N</v>
      </c>
      <c r="AF52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29" spans="1:32" hidden="1">
      <c r="A529" s="1">
        <f ca="1">CELL("row", A528)-1</f>
        <v>527</v>
      </c>
      <c r="B529" s="7" t="s">
        <v>24</v>
      </c>
      <c r="C529" s="7" t="s">
        <v>681</v>
      </c>
      <c r="D529" s="4" t="str">
        <f>CONCATENATE(tblPointScore[[#This Row],[Name]]," - ",tblPointScore[[#This Row],[Club]])</f>
        <v>Pattison Jason - GCC</v>
      </c>
      <c r="E529" s="1">
        <f>IF(ISNA(VLOOKUP(tblPointScore[[#This Row],[Name / Club]],tblGlbn_Div1[[Name / Club]:[Points]],5,FALSE)),0,VLOOKUP(tblPointScore[[#This Row],[Name / Club]],tblGlbn_Div1[[Name / Club]:[Points]],5,FALSE))</f>
        <v>0</v>
      </c>
      <c r="F529" s="1">
        <f>IF(ISNA(VLOOKUP(tblPointScore[[#This Row],[Name / Club]],tblGlbn_Div2[[Name / Club]:[Points]],5,FALSE)),0,VLOOKUP(tblPointScore[[#This Row],[Name / Club]],tblGlbn_Div2[[Name / Club]:[Points]],5,FALSE))</f>
        <v>0</v>
      </c>
      <c r="G529" s="1">
        <f>IF(ISNA(VLOOKUP(tblPointScore[[#This Row],[Name / Club]],tblGlbn_Div1[Name / Club],1,FALSE)),IF(ISNA(VLOOKUP(tblPointScore[[#This Row],[Name / Club]],tblGlbn_Div2[Name / Club],1,FALSE)),0,3),3)</f>
        <v>0</v>
      </c>
      <c r="H529" s="1">
        <f>IF(ISNA(VLOOKUP(tblPointScore[[#This Row],[Name / Club]],tblIll_Div1[[Name / Club]:[Points]],5,FALSE)),0,VLOOKUP(tblPointScore[[#This Row],[Name / Club]],tblIll_Div1[[Name / Club]:[Points]],5,FALSE))</f>
        <v>0</v>
      </c>
      <c r="I529" s="1">
        <f>IF(ISNA(VLOOKUP(tblPointScore[[#This Row],[Name / Club]],tblIll_Div2[[Name / Club]:[Points]],5,FALSE)),0,VLOOKUP(tblPointScore[[#This Row],[Name / Club]],tblIll_Div2[[Name / Club]:[Points]],5,FALSE))</f>
        <v>0</v>
      </c>
      <c r="J529" s="1">
        <f>IF(ISNA(VLOOKUP(tblPointScore[[#This Row],[Name / Club]],tblIll_Div1[Name / Club],1,FALSE)),IF(ISNA(VLOOKUP(tblPointScore[[#This Row],[Name / Club]],tblIll_Div2[Name / Club],1,FALSE)),0,3),3)</f>
        <v>0</v>
      </c>
      <c r="K529" s="1">
        <f>IF(ISNA(VLOOKUP(tblPointScore[[#This Row],[Name / Club]],tblMac_Div1A[[Name / Club]:[Points]],5,FALSE)),0,VLOOKUP(tblPointScore[[#This Row],[Name / Club]],tblMac_Div1A[[Name / Club]:[Points]],5,FALSE))</f>
        <v>0</v>
      </c>
      <c r="L529" s="1">
        <f>IF(ISNA(VLOOKUP(tblPointScore[[#This Row],[Name / Club]],tblMac_Div1B[[Name / Club]:[Points]],5,FALSE)),0,VLOOKUP(tblPointScore[[#This Row],[Name / Club]],tblMac_Div1B[[Name / Club]:[Points]],5,FALSE))</f>
        <v>0</v>
      </c>
      <c r="M529" s="1">
        <f>IF(ISNA(VLOOKUP(tblPointScore[[#This Row],[Name / Club]],tblMac_Div2A[[Name / Club]:[Points]],5,FALSE)),0,VLOOKUP(tblPointScore[[#This Row],[Name / Club]],tblMac_Div2A[[Name / Club]:[Points]],5,FALSE))</f>
        <v>0</v>
      </c>
      <c r="N529" s="1">
        <f>IF(ISNA(VLOOKUP(tblPointScore[[#This Row],[Name / Club]],tblMac_Div2B[[Name / Club]:[Points]],5,FALSE)),0,VLOOKUP(tblPointScore[[#This Row],[Name / Club]],tblMac_Div2B[[Name / Club]:[Points]],5,FALSE))</f>
        <v>0</v>
      </c>
      <c r="O52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29" s="1">
        <f>IF(ISNA(VLOOKUP(tblPointScore[[#This Row],[Name / Club]],tblNow_Div1A[[Name / Club]:[Points]],5,FALSE)),0,VLOOKUP(tblPointScore[[#This Row],[Name / Club]],tblNow_Div1A[[Name / Club]:[Points]],5,FALSE))</f>
        <v>0</v>
      </c>
      <c r="Q529" s="1">
        <f>IF(ISNA(VLOOKUP(tblPointScore[[#This Row],[Name / Club]],tblNow_Div1B[[Name / Club]:[Points]],5,FALSE)),0,VLOOKUP(tblPointScore[[#This Row],[Name / Club]],tblNow_Div1B[[Name / Club]:[Points]],5,FALSE))</f>
        <v>0</v>
      </c>
      <c r="R529" s="1">
        <f>IF(ISNA(VLOOKUP(tblPointScore[[#This Row],[Name / Club]],tblNow_Div2A[[Name / Club]:[Points]],5,FALSE)),0,VLOOKUP(tblPointScore[[#This Row],[Name / Club]],tblNow_Div2A[[Name / Club]:[Points]],5,FALSE))</f>
        <v>0</v>
      </c>
      <c r="S529" s="1">
        <f>IF(ISNA(VLOOKUP(tblPointScore[[#This Row],[Name / Club]],tblNow_Div2B[[Name / Club]:[Points]],5,FALSE)),0,VLOOKUP(tblPointScore[[#This Row],[Name / Club]],tblNow_Div2B[[Name / Club]:[Points]],5,FALSE))</f>
        <v>0</v>
      </c>
      <c r="T52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29" s="1">
        <f>IF(ISNA(VLOOKUP(tblPointScore[[#This Row],[Name / Club]],tblSthn_Div1[[Name / Club]:[Points]],5,FALSE)),0,VLOOKUP(tblPointScore[[#This Row],[Name / Club]],tblSthn_Div1[[Name / Club]:[Points]],5,FALSE))</f>
        <v>0</v>
      </c>
      <c r="V529" s="1">
        <f>IF(ISNA(VLOOKUP(tblPointScore[[#This Row],[Name / Club]],tblSthn_Div2[[Name / Club]:[Points]],5,FALSE)),0,VLOOKUP(tblPointScore[[#This Row],[Name / Club]],tblSthn_Div2[[Name / Club]:[Points]],5,FALSE))</f>
        <v>0</v>
      </c>
      <c r="W529" s="1">
        <f>IF(ISNA(VLOOKUP(tblPointScore[[#This Row],[Name / Club]],tblSthn_Div1[Name / Club],1,FALSE)),IF(ISNA(VLOOKUP(tblPointScore[[#This Row],[Name / Club]],tblSthn_Div2[Name / Club],1,FALSE)),0,3),3)</f>
        <v>0</v>
      </c>
      <c r="X529" s="1">
        <f>SUM(tblPointScore[[#This Row],[Glbn Div 1]:[Sth H Pts]])</f>
        <v>0</v>
      </c>
      <c r="Y52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2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29" s="38" t="str">
        <f>IF(AND(tblPointScore[[#This Row],[Div 1 Pts]]&gt;0,tblPointScore[[#This Row],[Div 2 Pts]]&gt;0),"Y","N")</f>
        <v>N</v>
      </c>
      <c r="AB529" s="35" t="str">
        <f>IF(AND(tblPointScore[[#This Row],[Mac Div 1 A]]&gt;0,tblPointScore[[#This Row],[Mac Div 1 B]]&gt;0),"Y","N")</f>
        <v>N</v>
      </c>
      <c r="AC529" s="35" t="str">
        <f>IF(AND(tblPointScore[[#This Row],[Mac Div 2 A]]&gt;0,tblPointScore[[#This Row],[Mac Div 2 B]]&gt;0),"Y","N")</f>
        <v>N</v>
      </c>
      <c r="AD529" s="35" t="str">
        <f>IF(AND(tblPointScore[[#This Row],[Now Div 1 A]]&gt;0,tblPointScore[[#This Row],[Now Div 1 B]]&gt;0),"Y","N")</f>
        <v>N</v>
      </c>
      <c r="AE529" s="35" t="str">
        <f>IF(AND(tblPointScore[[#This Row],[Now Div 2 A]]&gt;0,tblPointScore[[#This Row],[Now Div 2 B]]&gt;0),"Y","N")</f>
        <v>N</v>
      </c>
      <c r="AF52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30" spans="1:32" hidden="1">
      <c r="A530" s="1">
        <f ca="1">CELL("row", A529)-1</f>
        <v>528</v>
      </c>
      <c r="B530" s="7" t="s">
        <v>283</v>
      </c>
      <c r="C530" s="7" t="s">
        <v>682</v>
      </c>
      <c r="D530" s="4" t="str">
        <f>CONCATENATE(tblPointScore[[#This Row],[Name]]," - ",tblPointScore[[#This Row],[Club]])</f>
        <v>Pauley Stephen - CCC</v>
      </c>
      <c r="E530" s="1">
        <f>IF(ISNA(VLOOKUP(tblPointScore[[#This Row],[Name / Club]],tblGlbn_Div1[[Name / Club]:[Points]],5,FALSE)),0,VLOOKUP(tblPointScore[[#This Row],[Name / Club]],tblGlbn_Div1[[Name / Club]:[Points]],5,FALSE))</f>
        <v>0</v>
      </c>
      <c r="F530" s="1">
        <f>IF(ISNA(VLOOKUP(tblPointScore[[#This Row],[Name / Club]],tblGlbn_Div2[[Name / Club]:[Points]],5,FALSE)),0,VLOOKUP(tblPointScore[[#This Row],[Name / Club]],tblGlbn_Div2[[Name / Club]:[Points]],5,FALSE))</f>
        <v>0</v>
      </c>
      <c r="G530" s="1">
        <f>IF(ISNA(VLOOKUP(tblPointScore[[#This Row],[Name / Club]],tblGlbn_Div1[Name / Club],1,FALSE)),IF(ISNA(VLOOKUP(tblPointScore[[#This Row],[Name / Club]],tblGlbn_Div2[Name / Club],1,FALSE)),0,3),3)</f>
        <v>0</v>
      </c>
      <c r="H530" s="1">
        <f>IF(ISNA(VLOOKUP(tblPointScore[[#This Row],[Name / Club]],tblIll_Div1[[Name / Club]:[Points]],5,FALSE)),0,VLOOKUP(tblPointScore[[#This Row],[Name / Club]],tblIll_Div1[[Name / Club]:[Points]],5,FALSE))</f>
        <v>0</v>
      </c>
      <c r="I530" s="1">
        <f>IF(ISNA(VLOOKUP(tblPointScore[[#This Row],[Name / Club]],tblIll_Div2[[Name / Club]:[Points]],5,FALSE)),0,VLOOKUP(tblPointScore[[#This Row],[Name / Club]],tblIll_Div2[[Name / Club]:[Points]],5,FALSE))</f>
        <v>0</v>
      </c>
      <c r="J530" s="1">
        <f>IF(ISNA(VLOOKUP(tblPointScore[[#This Row],[Name / Club]],tblIll_Div1[Name / Club],1,FALSE)),IF(ISNA(VLOOKUP(tblPointScore[[#This Row],[Name / Club]],tblIll_Div2[Name / Club],1,FALSE)),0,3),3)</f>
        <v>0</v>
      </c>
      <c r="K530" s="1">
        <f>IF(ISNA(VLOOKUP(tblPointScore[[#This Row],[Name / Club]],tblMac_Div1A[[Name / Club]:[Points]],5,FALSE)),0,VLOOKUP(tblPointScore[[#This Row],[Name / Club]],tblMac_Div1A[[Name / Club]:[Points]],5,FALSE))</f>
        <v>0</v>
      </c>
      <c r="L530" s="1">
        <f>IF(ISNA(VLOOKUP(tblPointScore[[#This Row],[Name / Club]],tblMac_Div1B[[Name / Club]:[Points]],5,FALSE)),0,VLOOKUP(tblPointScore[[#This Row],[Name / Club]],tblMac_Div1B[[Name / Club]:[Points]],5,FALSE))</f>
        <v>0</v>
      </c>
      <c r="M530" s="1">
        <f>IF(ISNA(VLOOKUP(tblPointScore[[#This Row],[Name / Club]],tblMac_Div2A[[Name / Club]:[Points]],5,FALSE)),0,VLOOKUP(tblPointScore[[#This Row],[Name / Club]],tblMac_Div2A[[Name / Club]:[Points]],5,FALSE))</f>
        <v>0</v>
      </c>
      <c r="N530" s="1">
        <f>IF(ISNA(VLOOKUP(tblPointScore[[#This Row],[Name / Club]],tblMac_Div2B[[Name / Club]:[Points]],5,FALSE)),0,VLOOKUP(tblPointScore[[#This Row],[Name / Club]],tblMac_Div2B[[Name / Club]:[Points]],5,FALSE))</f>
        <v>0</v>
      </c>
      <c r="O53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30" s="1">
        <f>IF(ISNA(VLOOKUP(tblPointScore[[#This Row],[Name / Club]],tblNow_Div1A[[Name / Club]:[Points]],5,FALSE)),0,VLOOKUP(tblPointScore[[#This Row],[Name / Club]],tblNow_Div1A[[Name / Club]:[Points]],5,FALSE))</f>
        <v>0</v>
      </c>
      <c r="Q530" s="1">
        <f>IF(ISNA(VLOOKUP(tblPointScore[[#This Row],[Name / Club]],tblNow_Div1B[[Name / Club]:[Points]],5,FALSE)),0,VLOOKUP(tblPointScore[[#This Row],[Name / Club]],tblNow_Div1B[[Name / Club]:[Points]],5,FALSE))</f>
        <v>0</v>
      </c>
      <c r="R530" s="1">
        <f>IF(ISNA(VLOOKUP(tblPointScore[[#This Row],[Name / Club]],tblNow_Div2A[[Name / Club]:[Points]],5,FALSE)),0,VLOOKUP(tblPointScore[[#This Row],[Name / Club]],tblNow_Div2A[[Name / Club]:[Points]],5,FALSE))</f>
        <v>0</v>
      </c>
      <c r="S530" s="1">
        <f>IF(ISNA(VLOOKUP(tblPointScore[[#This Row],[Name / Club]],tblNow_Div2B[[Name / Club]:[Points]],5,FALSE)),0,VLOOKUP(tblPointScore[[#This Row],[Name / Club]],tblNow_Div2B[[Name / Club]:[Points]],5,FALSE))</f>
        <v>0</v>
      </c>
      <c r="T53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30" s="1">
        <f>IF(ISNA(VLOOKUP(tblPointScore[[#This Row],[Name / Club]],tblSthn_Div1[[Name / Club]:[Points]],5,FALSE)),0,VLOOKUP(tblPointScore[[#This Row],[Name / Club]],tblSthn_Div1[[Name / Club]:[Points]],5,FALSE))</f>
        <v>0</v>
      </c>
      <c r="V530" s="1">
        <f>IF(ISNA(VLOOKUP(tblPointScore[[#This Row],[Name / Club]],tblSthn_Div2[[Name / Club]:[Points]],5,FALSE)),0,VLOOKUP(tblPointScore[[#This Row],[Name / Club]],tblSthn_Div2[[Name / Club]:[Points]],5,FALSE))</f>
        <v>0</v>
      </c>
      <c r="W530" s="1">
        <f>IF(ISNA(VLOOKUP(tblPointScore[[#This Row],[Name / Club]],tblSthn_Div1[Name / Club],1,FALSE)),IF(ISNA(VLOOKUP(tblPointScore[[#This Row],[Name / Club]],tblSthn_Div2[Name / Club],1,FALSE)),0,3),3)</f>
        <v>0</v>
      </c>
      <c r="X530" s="1">
        <f>SUM(tblPointScore[[#This Row],[Glbn Div 1]:[Sth H Pts]])</f>
        <v>0</v>
      </c>
      <c r="Y53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3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30" s="38" t="str">
        <f>IF(AND(tblPointScore[[#This Row],[Div 1 Pts]]&gt;0,tblPointScore[[#This Row],[Div 2 Pts]]&gt;0),"Y","N")</f>
        <v>N</v>
      </c>
      <c r="AB530" s="35" t="str">
        <f>IF(AND(tblPointScore[[#This Row],[Mac Div 1 A]]&gt;0,tblPointScore[[#This Row],[Mac Div 1 B]]&gt;0),"Y","N")</f>
        <v>N</v>
      </c>
      <c r="AC530" s="35" t="str">
        <f>IF(AND(tblPointScore[[#This Row],[Mac Div 2 A]]&gt;0,tblPointScore[[#This Row],[Mac Div 2 B]]&gt;0),"Y","N")</f>
        <v>N</v>
      </c>
      <c r="AD530" s="35" t="str">
        <f>IF(AND(tblPointScore[[#This Row],[Now Div 1 A]]&gt;0,tblPointScore[[#This Row],[Now Div 1 B]]&gt;0),"Y","N")</f>
        <v>N</v>
      </c>
      <c r="AE530" s="35" t="str">
        <f>IF(AND(tblPointScore[[#This Row],[Now Div 2 A]]&gt;0,tblPointScore[[#This Row],[Now Div 2 B]]&gt;0),"Y","N")</f>
        <v>N</v>
      </c>
      <c r="AF53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31" spans="1:32" hidden="1">
      <c r="A531" s="1">
        <f ca="1">CELL("row", A530)-1</f>
        <v>529</v>
      </c>
      <c r="B531" s="7" t="s">
        <v>511</v>
      </c>
      <c r="C531" s="7" t="s">
        <v>685</v>
      </c>
      <c r="D531" s="4" t="str">
        <f>CONCATENATE(tblPointScore[[#This Row],[Name]]," - ",tblPointScore[[#This Row],[Club]])</f>
        <v>Paull Craig - ICC</v>
      </c>
      <c r="E531" s="1">
        <f>IF(ISNA(VLOOKUP(tblPointScore[[#This Row],[Name / Club]],tblGlbn_Div1[[Name / Club]:[Points]],5,FALSE)),0,VLOOKUP(tblPointScore[[#This Row],[Name / Club]],tblGlbn_Div1[[Name / Club]:[Points]],5,FALSE))</f>
        <v>0</v>
      </c>
      <c r="F531" s="9">
        <f>IF(ISNA(VLOOKUP(tblPointScore[[#This Row],[Name / Club]],tblGlbn_Div2[[Name / Club]:[Points]],5,FALSE)),0,VLOOKUP(tblPointScore[[#This Row],[Name / Club]],tblGlbn_Div2[[Name / Club]:[Points]],5,FALSE))</f>
        <v>0</v>
      </c>
      <c r="G531" s="9">
        <f>IF(ISNA(VLOOKUP(tblPointScore[[#This Row],[Name / Club]],tblGlbn_Div1[Name / Club],1,FALSE)),IF(ISNA(VLOOKUP(tblPointScore[[#This Row],[Name / Club]],tblGlbn_Div2[Name / Club],1,FALSE)),0,3),3)</f>
        <v>0</v>
      </c>
      <c r="H531" s="1">
        <f>IF(ISNA(VLOOKUP(tblPointScore[[#This Row],[Name / Club]],tblIll_Div1[[Name / Club]:[Points]],5,FALSE)),0,VLOOKUP(tblPointScore[[#This Row],[Name / Club]],tblIll_Div1[[Name / Club]:[Points]],5,FALSE))</f>
        <v>0</v>
      </c>
      <c r="I531" s="1">
        <f>IF(ISNA(VLOOKUP(tblPointScore[[#This Row],[Name / Club]],tblIll_Div2[[Name / Club]:[Points]],5,FALSE)),0,VLOOKUP(tblPointScore[[#This Row],[Name / Club]],tblIll_Div2[[Name / Club]:[Points]],5,FALSE))</f>
        <v>0</v>
      </c>
      <c r="J531" s="1">
        <f>IF(ISNA(VLOOKUP(tblPointScore[[#This Row],[Name / Club]],tblIll_Div1[Name / Club],1,FALSE)),IF(ISNA(VLOOKUP(tblPointScore[[#This Row],[Name / Club]],tblIll_Div2[Name / Club],1,FALSE)),0,3),3)</f>
        <v>0</v>
      </c>
      <c r="K531" s="1">
        <f>IF(ISNA(VLOOKUP(tblPointScore[[#This Row],[Name / Club]],tblMac_Div1A[[Name / Club]:[Points]],5,FALSE)),0,VLOOKUP(tblPointScore[[#This Row],[Name / Club]],tblMac_Div1A[[Name / Club]:[Points]],5,FALSE))</f>
        <v>0</v>
      </c>
      <c r="L531" s="1">
        <f>IF(ISNA(VLOOKUP(tblPointScore[[#This Row],[Name / Club]],tblMac_Div1B[[Name / Club]:[Points]],5,FALSE)),0,VLOOKUP(tblPointScore[[#This Row],[Name / Club]],tblMac_Div1B[[Name / Club]:[Points]],5,FALSE))</f>
        <v>0</v>
      </c>
      <c r="M531" s="1">
        <f>IF(ISNA(VLOOKUP(tblPointScore[[#This Row],[Name / Club]],tblMac_Div2A[[Name / Club]:[Points]],5,FALSE)),0,VLOOKUP(tblPointScore[[#This Row],[Name / Club]],tblMac_Div2A[[Name / Club]:[Points]],5,FALSE))</f>
        <v>0</v>
      </c>
      <c r="N531" s="1">
        <f>IF(ISNA(VLOOKUP(tblPointScore[[#This Row],[Name / Club]],tblMac_Div2B[[Name / Club]:[Points]],5,FALSE)),0,VLOOKUP(tblPointScore[[#This Row],[Name / Club]],tblMac_Div2B[[Name / Club]:[Points]],5,FALSE))</f>
        <v>0</v>
      </c>
      <c r="O53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31" s="1">
        <f>IF(ISNA(VLOOKUP(tblPointScore[[#This Row],[Name / Club]],tblNow_Div1A[[Name / Club]:[Points]],5,FALSE)),0,VLOOKUP(tblPointScore[[#This Row],[Name / Club]],tblNow_Div1A[[Name / Club]:[Points]],5,FALSE))</f>
        <v>0</v>
      </c>
      <c r="Q531" s="1">
        <f>IF(ISNA(VLOOKUP(tblPointScore[[#This Row],[Name / Club]],tblNow_Div1B[[Name / Club]:[Points]],5,FALSE)),0,VLOOKUP(tblPointScore[[#This Row],[Name / Club]],tblNow_Div1B[[Name / Club]:[Points]],5,FALSE))</f>
        <v>0</v>
      </c>
      <c r="R531" s="1">
        <f>IF(ISNA(VLOOKUP(tblPointScore[[#This Row],[Name / Club]],tblNow_Div2A[[Name / Club]:[Points]],5,FALSE)),0,VLOOKUP(tblPointScore[[#This Row],[Name / Club]],tblNow_Div2A[[Name / Club]:[Points]],5,FALSE))</f>
        <v>0</v>
      </c>
      <c r="S531" s="1">
        <f>IF(ISNA(VLOOKUP(tblPointScore[[#This Row],[Name / Club]],tblNow_Div2B[[Name / Club]:[Points]],5,FALSE)),0,VLOOKUP(tblPointScore[[#This Row],[Name / Club]],tblNow_Div2B[[Name / Club]:[Points]],5,FALSE))</f>
        <v>0</v>
      </c>
      <c r="T53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31" s="1">
        <f>IF(ISNA(VLOOKUP(tblPointScore[[#This Row],[Name / Club]],tblSthn_Div1[[Name / Club]:[Points]],5,FALSE)),0,VLOOKUP(tblPointScore[[#This Row],[Name / Club]],tblSthn_Div1[[Name / Club]:[Points]],5,FALSE))</f>
        <v>0</v>
      </c>
      <c r="V531" s="1">
        <f>IF(ISNA(VLOOKUP(tblPointScore[[#This Row],[Name / Club]],tblSthn_Div2[[Name / Club]:[Points]],5,FALSE)),0,VLOOKUP(tblPointScore[[#This Row],[Name / Club]],tblSthn_Div2[[Name / Club]:[Points]],5,FALSE))</f>
        <v>0</v>
      </c>
      <c r="W531" s="1">
        <f>IF(ISNA(VLOOKUP(tblPointScore[[#This Row],[Name / Club]],tblSthn_Div1[Name / Club],1,FALSE)),IF(ISNA(VLOOKUP(tblPointScore[[#This Row],[Name / Club]],tblSthn_Div2[Name / Club],1,FALSE)),0,3),3)</f>
        <v>0</v>
      </c>
      <c r="X531" s="9">
        <f>SUM(tblPointScore[[#This Row],[Glbn Div 1]:[Sth H Pts]])</f>
        <v>0</v>
      </c>
      <c r="Y53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3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31" s="38" t="str">
        <f>IF(AND(tblPointScore[[#This Row],[Div 1 Pts]]&gt;0,tblPointScore[[#This Row],[Div 2 Pts]]&gt;0),"Y","N")</f>
        <v>N</v>
      </c>
      <c r="AB531" s="35" t="str">
        <f>IF(AND(tblPointScore[[#This Row],[Mac Div 1 A]]&gt;0,tblPointScore[[#This Row],[Mac Div 1 B]]&gt;0),"Y","N")</f>
        <v>N</v>
      </c>
      <c r="AC531" s="35" t="str">
        <f>IF(AND(tblPointScore[[#This Row],[Mac Div 2 A]]&gt;0,tblPointScore[[#This Row],[Mac Div 2 B]]&gt;0),"Y","N")</f>
        <v>N</v>
      </c>
      <c r="AD531" s="35" t="str">
        <f>IF(AND(tblPointScore[[#This Row],[Now Div 1 A]]&gt;0,tblPointScore[[#This Row],[Now Div 1 B]]&gt;0),"Y","N")</f>
        <v>N</v>
      </c>
      <c r="AE531" s="35" t="str">
        <f>IF(AND(tblPointScore[[#This Row],[Now Div 2 A]]&gt;0,tblPointScore[[#This Row],[Now Div 2 B]]&gt;0),"Y","N")</f>
        <v>N</v>
      </c>
      <c r="AF53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32" spans="1:32" hidden="1">
      <c r="A532" s="1">
        <f ca="1">CELL("row", A531)-1</f>
        <v>530</v>
      </c>
      <c r="B532" s="7" t="s">
        <v>374</v>
      </c>
      <c r="C532" s="7" t="s">
        <v>681</v>
      </c>
      <c r="D532" s="4" t="str">
        <f>CONCATENATE(tblPointScore[[#This Row],[Name]]," - ",tblPointScore[[#This Row],[Club]])</f>
        <v>Payne Michael - GCC</v>
      </c>
      <c r="E532" s="1">
        <f>IF(ISNA(VLOOKUP(tblPointScore[[#This Row],[Name / Club]],tblGlbn_Div1[[Name / Club]:[Points]],5,FALSE)),0,VLOOKUP(tblPointScore[[#This Row],[Name / Club]],tblGlbn_Div1[[Name / Club]:[Points]],5,FALSE))</f>
        <v>0</v>
      </c>
      <c r="F532" s="9">
        <f>IF(ISNA(VLOOKUP(tblPointScore[[#This Row],[Name / Club]],tblGlbn_Div2[[Name / Club]:[Points]],5,FALSE)),0,VLOOKUP(tblPointScore[[#This Row],[Name / Club]],tblGlbn_Div2[[Name / Club]:[Points]],5,FALSE))</f>
        <v>0</v>
      </c>
      <c r="G532" s="9">
        <f>IF(ISNA(VLOOKUP(tblPointScore[[#This Row],[Name / Club]],tblGlbn_Div1[Name / Club],1,FALSE)),IF(ISNA(VLOOKUP(tblPointScore[[#This Row],[Name / Club]],tblGlbn_Div2[Name / Club],1,FALSE)),0,3),3)</f>
        <v>0</v>
      </c>
      <c r="H532" s="1">
        <f>IF(ISNA(VLOOKUP(tblPointScore[[#This Row],[Name / Club]],tblIll_Div1[[Name / Club]:[Points]],5,FALSE)),0,VLOOKUP(tblPointScore[[#This Row],[Name / Club]],tblIll_Div1[[Name / Club]:[Points]],5,FALSE))</f>
        <v>0</v>
      </c>
      <c r="I532" s="1">
        <f>IF(ISNA(VLOOKUP(tblPointScore[[#This Row],[Name / Club]],tblIll_Div2[[Name / Club]:[Points]],5,FALSE)),0,VLOOKUP(tblPointScore[[#This Row],[Name / Club]],tblIll_Div2[[Name / Club]:[Points]],5,FALSE))</f>
        <v>0</v>
      </c>
      <c r="J532" s="1">
        <f>IF(ISNA(VLOOKUP(tblPointScore[[#This Row],[Name / Club]],tblIll_Div1[Name / Club],1,FALSE)),IF(ISNA(VLOOKUP(tblPointScore[[#This Row],[Name / Club]],tblIll_Div2[Name / Club],1,FALSE)),0,3),3)</f>
        <v>0</v>
      </c>
      <c r="K532" s="1">
        <f>IF(ISNA(VLOOKUP(tblPointScore[[#This Row],[Name / Club]],tblMac_Div1A[[Name / Club]:[Points]],5,FALSE)),0,VLOOKUP(tblPointScore[[#This Row],[Name / Club]],tblMac_Div1A[[Name / Club]:[Points]],5,FALSE))</f>
        <v>0</v>
      </c>
      <c r="L532" s="1">
        <f>IF(ISNA(VLOOKUP(tblPointScore[[#This Row],[Name / Club]],tblMac_Div1B[[Name / Club]:[Points]],5,FALSE)),0,VLOOKUP(tblPointScore[[#This Row],[Name / Club]],tblMac_Div1B[[Name / Club]:[Points]],5,FALSE))</f>
        <v>0</v>
      </c>
      <c r="M532" s="1">
        <f>IF(ISNA(VLOOKUP(tblPointScore[[#This Row],[Name / Club]],tblMac_Div2A[[Name / Club]:[Points]],5,FALSE)),0,VLOOKUP(tblPointScore[[#This Row],[Name / Club]],tblMac_Div2A[[Name / Club]:[Points]],5,FALSE))</f>
        <v>0</v>
      </c>
      <c r="N532" s="1">
        <f>IF(ISNA(VLOOKUP(tblPointScore[[#This Row],[Name / Club]],tblMac_Div2B[[Name / Club]:[Points]],5,FALSE)),0,VLOOKUP(tblPointScore[[#This Row],[Name / Club]],tblMac_Div2B[[Name / Club]:[Points]],5,FALSE))</f>
        <v>0</v>
      </c>
      <c r="O53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32" s="1">
        <f>IF(ISNA(VLOOKUP(tblPointScore[[#This Row],[Name / Club]],tblNow_Div1A[[Name / Club]:[Points]],5,FALSE)),0,VLOOKUP(tblPointScore[[#This Row],[Name / Club]],tblNow_Div1A[[Name / Club]:[Points]],5,FALSE))</f>
        <v>0</v>
      </c>
      <c r="Q532" s="1">
        <f>IF(ISNA(VLOOKUP(tblPointScore[[#This Row],[Name / Club]],tblNow_Div1B[[Name / Club]:[Points]],5,FALSE)),0,VLOOKUP(tblPointScore[[#This Row],[Name / Club]],tblNow_Div1B[[Name / Club]:[Points]],5,FALSE))</f>
        <v>0</v>
      </c>
      <c r="R532" s="1">
        <f>IF(ISNA(VLOOKUP(tblPointScore[[#This Row],[Name / Club]],tblNow_Div2A[[Name / Club]:[Points]],5,FALSE)),0,VLOOKUP(tblPointScore[[#This Row],[Name / Club]],tblNow_Div2A[[Name / Club]:[Points]],5,FALSE))</f>
        <v>0</v>
      </c>
      <c r="S532" s="1">
        <f>IF(ISNA(VLOOKUP(tblPointScore[[#This Row],[Name / Club]],tblNow_Div2B[[Name / Club]:[Points]],5,FALSE)),0,VLOOKUP(tblPointScore[[#This Row],[Name / Club]],tblNow_Div2B[[Name / Club]:[Points]],5,FALSE))</f>
        <v>0</v>
      </c>
      <c r="T53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32" s="1">
        <f>IF(ISNA(VLOOKUP(tblPointScore[[#This Row],[Name / Club]],tblSthn_Div1[[Name / Club]:[Points]],5,FALSE)),0,VLOOKUP(tblPointScore[[#This Row],[Name / Club]],tblSthn_Div1[[Name / Club]:[Points]],5,FALSE))</f>
        <v>0</v>
      </c>
      <c r="V532" s="1">
        <f>IF(ISNA(VLOOKUP(tblPointScore[[#This Row],[Name / Club]],tblSthn_Div2[[Name / Club]:[Points]],5,FALSE)),0,VLOOKUP(tblPointScore[[#This Row],[Name / Club]],tblSthn_Div2[[Name / Club]:[Points]],5,FALSE))</f>
        <v>0</v>
      </c>
      <c r="W532" s="1">
        <f>IF(ISNA(VLOOKUP(tblPointScore[[#This Row],[Name / Club]],tblSthn_Div1[Name / Club],1,FALSE)),IF(ISNA(VLOOKUP(tblPointScore[[#This Row],[Name / Club]],tblSthn_Div2[Name / Club],1,FALSE)),0,3),3)</f>
        <v>0</v>
      </c>
      <c r="X532" s="9">
        <f>SUM(tblPointScore[[#This Row],[Glbn Div 1]:[Sth H Pts]])</f>
        <v>0</v>
      </c>
      <c r="Y53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3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32" s="38" t="str">
        <f>IF(AND(tblPointScore[[#This Row],[Div 1 Pts]]&gt;0,tblPointScore[[#This Row],[Div 2 Pts]]&gt;0),"Y","N")</f>
        <v>N</v>
      </c>
      <c r="AB532" s="35" t="str">
        <f>IF(AND(tblPointScore[[#This Row],[Mac Div 1 A]]&gt;0,tblPointScore[[#This Row],[Mac Div 1 B]]&gt;0),"Y","N")</f>
        <v>N</v>
      </c>
      <c r="AC532" s="35" t="str">
        <f>IF(AND(tblPointScore[[#This Row],[Mac Div 2 A]]&gt;0,tblPointScore[[#This Row],[Mac Div 2 B]]&gt;0),"Y","N")</f>
        <v>N</v>
      </c>
      <c r="AD532" s="35" t="str">
        <f>IF(AND(tblPointScore[[#This Row],[Now Div 1 A]]&gt;0,tblPointScore[[#This Row],[Now Div 1 B]]&gt;0),"Y","N")</f>
        <v>N</v>
      </c>
      <c r="AE532" s="35" t="str">
        <f>IF(AND(tblPointScore[[#This Row],[Now Div 2 A]]&gt;0,tblPointScore[[#This Row],[Now Div 2 B]]&gt;0),"Y","N")</f>
        <v>N</v>
      </c>
      <c r="AF53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33" spans="1:32" hidden="1">
      <c r="A533" s="1">
        <f ca="1">CELL("row", A532)-1</f>
        <v>531</v>
      </c>
      <c r="B533" s="7" t="s">
        <v>512</v>
      </c>
      <c r="C533" s="7" t="s">
        <v>688</v>
      </c>
      <c r="D533" s="4" t="str">
        <f>CONCATENATE(tblPointScore[[#This Row],[Name]]," - ",tblPointScore[[#This Row],[Club]])</f>
        <v>Pearson Mitchell - ECC</v>
      </c>
      <c r="E533" s="1">
        <f>IF(ISNA(VLOOKUP(tblPointScore[[#This Row],[Name / Club]],tblGlbn_Div1[[Name / Club]:[Points]],5,FALSE)),0,VLOOKUP(tblPointScore[[#This Row],[Name / Club]],tblGlbn_Div1[[Name / Club]:[Points]],5,FALSE))</f>
        <v>0</v>
      </c>
      <c r="F533" s="9">
        <f>IF(ISNA(VLOOKUP(tblPointScore[[#This Row],[Name / Club]],tblGlbn_Div2[[Name / Club]:[Points]],5,FALSE)),0,VLOOKUP(tblPointScore[[#This Row],[Name / Club]],tblGlbn_Div2[[Name / Club]:[Points]],5,FALSE))</f>
        <v>0</v>
      </c>
      <c r="G533" s="9">
        <f>IF(ISNA(VLOOKUP(tblPointScore[[#This Row],[Name / Club]],tblGlbn_Div1[Name / Club],1,FALSE)),IF(ISNA(VLOOKUP(tblPointScore[[#This Row],[Name / Club]],tblGlbn_Div2[Name / Club],1,FALSE)),0,3),3)</f>
        <v>0</v>
      </c>
      <c r="H533" s="1">
        <f>IF(ISNA(VLOOKUP(tblPointScore[[#This Row],[Name / Club]],tblIll_Div1[[Name / Club]:[Points]],5,FALSE)),0,VLOOKUP(tblPointScore[[#This Row],[Name / Club]],tblIll_Div1[[Name / Club]:[Points]],5,FALSE))</f>
        <v>0</v>
      </c>
      <c r="I533" s="1">
        <f>IF(ISNA(VLOOKUP(tblPointScore[[#This Row],[Name / Club]],tblIll_Div2[[Name / Club]:[Points]],5,FALSE)),0,VLOOKUP(tblPointScore[[#This Row],[Name / Club]],tblIll_Div2[[Name / Club]:[Points]],5,FALSE))</f>
        <v>0</v>
      </c>
      <c r="J533" s="1">
        <f>IF(ISNA(VLOOKUP(tblPointScore[[#This Row],[Name / Club]],tblIll_Div1[Name / Club],1,FALSE)),IF(ISNA(VLOOKUP(tblPointScore[[#This Row],[Name / Club]],tblIll_Div2[Name / Club],1,FALSE)),0,3),3)</f>
        <v>0</v>
      </c>
      <c r="K533" s="1">
        <f>IF(ISNA(VLOOKUP(tblPointScore[[#This Row],[Name / Club]],tblMac_Div1A[[Name / Club]:[Points]],5,FALSE)),0,VLOOKUP(tblPointScore[[#This Row],[Name / Club]],tblMac_Div1A[[Name / Club]:[Points]],5,FALSE))</f>
        <v>0</v>
      </c>
      <c r="L533" s="1">
        <f>IF(ISNA(VLOOKUP(tblPointScore[[#This Row],[Name / Club]],tblMac_Div1B[[Name / Club]:[Points]],5,FALSE)),0,VLOOKUP(tblPointScore[[#This Row],[Name / Club]],tblMac_Div1B[[Name / Club]:[Points]],5,FALSE))</f>
        <v>0</v>
      </c>
      <c r="M533" s="1">
        <f>IF(ISNA(VLOOKUP(tblPointScore[[#This Row],[Name / Club]],tblMac_Div2A[[Name / Club]:[Points]],5,FALSE)),0,VLOOKUP(tblPointScore[[#This Row],[Name / Club]],tblMac_Div2A[[Name / Club]:[Points]],5,FALSE))</f>
        <v>0</v>
      </c>
      <c r="N533" s="1">
        <f>IF(ISNA(VLOOKUP(tblPointScore[[#This Row],[Name / Club]],tblMac_Div2B[[Name / Club]:[Points]],5,FALSE)),0,VLOOKUP(tblPointScore[[#This Row],[Name / Club]],tblMac_Div2B[[Name / Club]:[Points]],5,FALSE))</f>
        <v>0</v>
      </c>
      <c r="O53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33" s="1">
        <f>IF(ISNA(VLOOKUP(tblPointScore[[#This Row],[Name / Club]],tblNow_Div1A[[Name / Club]:[Points]],5,FALSE)),0,VLOOKUP(tblPointScore[[#This Row],[Name / Club]],tblNow_Div1A[[Name / Club]:[Points]],5,FALSE))</f>
        <v>0</v>
      </c>
      <c r="Q533" s="1">
        <f>IF(ISNA(VLOOKUP(tblPointScore[[#This Row],[Name / Club]],tblNow_Div1B[[Name / Club]:[Points]],5,FALSE)),0,VLOOKUP(tblPointScore[[#This Row],[Name / Club]],tblNow_Div1B[[Name / Club]:[Points]],5,FALSE))</f>
        <v>0</v>
      </c>
      <c r="R533" s="1">
        <f>IF(ISNA(VLOOKUP(tblPointScore[[#This Row],[Name / Club]],tblNow_Div2A[[Name / Club]:[Points]],5,FALSE)),0,VLOOKUP(tblPointScore[[#This Row],[Name / Club]],tblNow_Div2A[[Name / Club]:[Points]],5,FALSE))</f>
        <v>0</v>
      </c>
      <c r="S533" s="1">
        <f>IF(ISNA(VLOOKUP(tblPointScore[[#This Row],[Name / Club]],tblNow_Div2B[[Name / Club]:[Points]],5,FALSE)),0,VLOOKUP(tblPointScore[[#This Row],[Name / Club]],tblNow_Div2B[[Name / Club]:[Points]],5,FALSE))</f>
        <v>0</v>
      </c>
      <c r="T53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33" s="1">
        <f>IF(ISNA(VLOOKUP(tblPointScore[[#This Row],[Name / Club]],tblSthn_Div1[[Name / Club]:[Points]],5,FALSE)),0,VLOOKUP(tblPointScore[[#This Row],[Name / Club]],tblSthn_Div1[[Name / Club]:[Points]],5,FALSE))</f>
        <v>0</v>
      </c>
      <c r="V533" s="1">
        <f>IF(ISNA(VLOOKUP(tblPointScore[[#This Row],[Name / Club]],tblSthn_Div2[[Name / Club]:[Points]],5,FALSE)),0,VLOOKUP(tblPointScore[[#This Row],[Name / Club]],tblSthn_Div2[[Name / Club]:[Points]],5,FALSE))</f>
        <v>0</v>
      </c>
      <c r="W533" s="1">
        <f>IF(ISNA(VLOOKUP(tblPointScore[[#This Row],[Name / Club]],tblSthn_Div1[Name / Club],1,FALSE)),IF(ISNA(VLOOKUP(tblPointScore[[#This Row],[Name / Club]],tblSthn_Div2[Name / Club],1,FALSE)),0,3),3)</f>
        <v>0</v>
      </c>
      <c r="X533" s="9">
        <f>SUM(tblPointScore[[#This Row],[Glbn Div 1]:[Sth H Pts]])</f>
        <v>0</v>
      </c>
      <c r="Y53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3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33" s="38" t="str">
        <f>IF(AND(tblPointScore[[#This Row],[Div 1 Pts]]&gt;0,tblPointScore[[#This Row],[Div 2 Pts]]&gt;0),"Y","N")</f>
        <v>N</v>
      </c>
      <c r="AB533" s="35" t="str">
        <f>IF(AND(tblPointScore[[#This Row],[Mac Div 1 A]]&gt;0,tblPointScore[[#This Row],[Mac Div 1 B]]&gt;0),"Y","N")</f>
        <v>N</v>
      </c>
      <c r="AC533" s="35" t="str">
        <f>IF(AND(tblPointScore[[#This Row],[Mac Div 2 A]]&gt;0,tblPointScore[[#This Row],[Mac Div 2 B]]&gt;0),"Y","N")</f>
        <v>N</v>
      </c>
      <c r="AD533" s="35" t="str">
        <f>IF(AND(tblPointScore[[#This Row],[Now Div 1 A]]&gt;0,tblPointScore[[#This Row],[Now Div 1 B]]&gt;0),"Y","N")</f>
        <v>N</v>
      </c>
      <c r="AE533" s="35" t="str">
        <f>IF(AND(tblPointScore[[#This Row],[Now Div 2 A]]&gt;0,tblPointScore[[#This Row],[Now Div 2 B]]&gt;0),"Y","N")</f>
        <v>N</v>
      </c>
      <c r="AF53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34" spans="1:32" hidden="1">
      <c r="A534" s="1">
        <f ca="1">CELL("row", A533)-1</f>
        <v>532</v>
      </c>
      <c r="B534" s="7" t="s">
        <v>285</v>
      </c>
      <c r="C534" s="7" t="s">
        <v>682</v>
      </c>
      <c r="D534" s="4" t="str">
        <f>CONCATENATE(tblPointScore[[#This Row],[Name]]," - ",tblPointScore[[#This Row],[Club]])</f>
        <v>Pellizeri Joe - CCC</v>
      </c>
      <c r="E534" s="1">
        <f>IF(ISNA(VLOOKUP(tblPointScore[[#This Row],[Name / Club]],tblGlbn_Div1[[Name / Club]:[Points]],5,FALSE)),0,VLOOKUP(tblPointScore[[#This Row],[Name / Club]],tblGlbn_Div1[[Name / Club]:[Points]],5,FALSE))</f>
        <v>0</v>
      </c>
      <c r="F534" s="1">
        <f>IF(ISNA(VLOOKUP(tblPointScore[[#This Row],[Name / Club]],tblGlbn_Div2[[Name / Club]:[Points]],5,FALSE)),0,VLOOKUP(tblPointScore[[#This Row],[Name / Club]],tblGlbn_Div2[[Name / Club]:[Points]],5,FALSE))</f>
        <v>0</v>
      </c>
      <c r="G534" s="1">
        <f>IF(ISNA(VLOOKUP(tblPointScore[[#This Row],[Name / Club]],tblGlbn_Div1[Name / Club],1,FALSE)),IF(ISNA(VLOOKUP(tblPointScore[[#This Row],[Name / Club]],tblGlbn_Div2[Name / Club],1,FALSE)),0,3),3)</f>
        <v>0</v>
      </c>
      <c r="H534" s="1">
        <f>IF(ISNA(VLOOKUP(tblPointScore[[#This Row],[Name / Club]],tblIll_Div1[[Name / Club]:[Points]],5,FALSE)),0,VLOOKUP(tblPointScore[[#This Row],[Name / Club]],tblIll_Div1[[Name / Club]:[Points]],5,FALSE))</f>
        <v>0</v>
      </c>
      <c r="I534" s="1">
        <f>IF(ISNA(VLOOKUP(tblPointScore[[#This Row],[Name / Club]],tblIll_Div2[[Name / Club]:[Points]],5,FALSE)),0,VLOOKUP(tblPointScore[[#This Row],[Name / Club]],tblIll_Div2[[Name / Club]:[Points]],5,FALSE))</f>
        <v>0</v>
      </c>
      <c r="J534" s="1">
        <f>IF(ISNA(VLOOKUP(tblPointScore[[#This Row],[Name / Club]],tblIll_Div1[Name / Club],1,FALSE)),IF(ISNA(VLOOKUP(tblPointScore[[#This Row],[Name / Club]],tblIll_Div2[Name / Club],1,FALSE)),0,3),3)</f>
        <v>0</v>
      </c>
      <c r="K534" s="1">
        <f>IF(ISNA(VLOOKUP(tblPointScore[[#This Row],[Name / Club]],tblMac_Div1A[[Name / Club]:[Points]],5,FALSE)),0,VLOOKUP(tblPointScore[[#This Row],[Name / Club]],tblMac_Div1A[[Name / Club]:[Points]],5,FALSE))</f>
        <v>0</v>
      </c>
      <c r="L534" s="1">
        <f>IF(ISNA(VLOOKUP(tblPointScore[[#This Row],[Name / Club]],tblMac_Div1B[[Name / Club]:[Points]],5,FALSE)),0,VLOOKUP(tblPointScore[[#This Row],[Name / Club]],tblMac_Div1B[[Name / Club]:[Points]],5,FALSE))</f>
        <v>0</v>
      </c>
      <c r="M534" s="1">
        <f>IF(ISNA(VLOOKUP(tblPointScore[[#This Row],[Name / Club]],tblMac_Div2A[[Name / Club]:[Points]],5,FALSE)),0,VLOOKUP(tblPointScore[[#This Row],[Name / Club]],tblMac_Div2A[[Name / Club]:[Points]],5,FALSE))</f>
        <v>0</v>
      </c>
      <c r="N534" s="1">
        <f>IF(ISNA(VLOOKUP(tblPointScore[[#This Row],[Name / Club]],tblMac_Div2B[[Name / Club]:[Points]],5,FALSE)),0,VLOOKUP(tblPointScore[[#This Row],[Name / Club]],tblMac_Div2B[[Name / Club]:[Points]],5,FALSE))</f>
        <v>0</v>
      </c>
      <c r="O53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34" s="1">
        <f>IF(ISNA(VLOOKUP(tblPointScore[[#This Row],[Name / Club]],tblNow_Div1A[[Name / Club]:[Points]],5,FALSE)),0,VLOOKUP(tblPointScore[[#This Row],[Name / Club]],tblNow_Div1A[[Name / Club]:[Points]],5,FALSE))</f>
        <v>0</v>
      </c>
      <c r="Q534" s="1">
        <f>IF(ISNA(VLOOKUP(tblPointScore[[#This Row],[Name / Club]],tblNow_Div1B[[Name / Club]:[Points]],5,FALSE)),0,VLOOKUP(tblPointScore[[#This Row],[Name / Club]],tblNow_Div1B[[Name / Club]:[Points]],5,FALSE))</f>
        <v>0</v>
      </c>
      <c r="R534" s="1">
        <f>IF(ISNA(VLOOKUP(tblPointScore[[#This Row],[Name / Club]],tblNow_Div2A[[Name / Club]:[Points]],5,FALSE)),0,VLOOKUP(tblPointScore[[#This Row],[Name / Club]],tblNow_Div2A[[Name / Club]:[Points]],5,FALSE))</f>
        <v>0</v>
      </c>
      <c r="S534" s="1">
        <f>IF(ISNA(VLOOKUP(tblPointScore[[#This Row],[Name / Club]],tblNow_Div2B[[Name / Club]:[Points]],5,FALSE)),0,VLOOKUP(tblPointScore[[#This Row],[Name / Club]],tblNow_Div2B[[Name / Club]:[Points]],5,FALSE))</f>
        <v>0</v>
      </c>
      <c r="T53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34" s="1">
        <f>IF(ISNA(VLOOKUP(tblPointScore[[#This Row],[Name / Club]],tblSthn_Div1[[Name / Club]:[Points]],5,FALSE)),0,VLOOKUP(tblPointScore[[#This Row],[Name / Club]],tblSthn_Div1[[Name / Club]:[Points]],5,FALSE))</f>
        <v>0</v>
      </c>
      <c r="V534" s="1">
        <f>IF(ISNA(VLOOKUP(tblPointScore[[#This Row],[Name / Club]],tblSthn_Div2[[Name / Club]:[Points]],5,FALSE)),0,VLOOKUP(tblPointScore[[#This Row],[Name / Club]],tblSthn_Div2[[Name / Club]:[Points]],5,FALSE))</f>
        <v>0</v>
      </c>
      <c r="W534" s="1">
        <f>IF(ISNA(VLOOKUP(tblPointScore[[#This Row],[Name / Club]],tblSthn_Div1[Name / Club],1,FALSE)),IF(ISNA(VLOOKUP(tblPointScore[[#This Row],[Name / Club]],tblSthn_Div2[Name / Club],1,FALSE)),0,3),3)</f>
        <v>0</v>
      </c>
      <c r="X534" s="1">
        <f>SUM(tblPointScore[[#This Row],[Glbn Div 1]:[Sth H Pts]])</f>
        <v>0</v>
      </c>
      <c r="Y53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3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34" s="38" t="str">
        <f>IF(AND(tblPointScore[[#This Row],[Div 1 Pts]]&gt;0,tblPointScore[[#This Row],[Div 2 Pts]]&gt;0),"Y","N")</f>
        <v>N</v>
      </c>
      <c r="AB534" s="35" t="str">
        <f>IF(AND(tblPointScore[[#This Row],[Mac Div 1 A]]&gt;0,tblPointScore[[#This Row],[Mac Div 1 B]]&gt;0),"Y","N")</f>
        <v>N</v>
      </c>
      <c r="AC534" s="35" t="str">
        <f>IF(AND(tblPointScore[[#This Row],[Mac Div 2 A]]&gt;0,tblPointScore[[#This Row],[Mac Div 2 B]]&gt;0),"Y","N")</f>
        <v>N</v>
      </c>
      <c r="AD534" s="35" t="str">
        <f>IF(AND(tblPointScore[[#This Row],[Now Div 1 A]]&gt;0,tblPointScore[[#This Row],[Now Div 1 B]]&gt;0),"Y","N")</f>
        <v>N</v>
      </c>
      <c r="AE534" s="35" t="str">
        <f>IF(AND(tblPointScore[[#This Row],[Now Div 2 A]]&gt;0,tblPointScore[[#This Row],[Now Div 2 B]]&gt;0),"Y","N")</f>
        <v>N</v>
      </c>
      <c r="AF53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35" spans="1:32" hidden="1">
      <c r="A535" s="1">
        <f ca="1">CELL("row", A534)-1</f>
        <v>533</v>
      </c>
      <c r="B535" s="7" t="s">
        <v>513</v>
      </c>
      <c r="C535" s="7" t="s">
        <v>682</v>
      </c>
      <c r="D535" s="4" t="str">
        <f>CONCATENATE(tblPointScore[[#This Row],[Name]]," - ",tblPointScore[[#This Row],[Club]])</f>
        <v>Pellizzeri Joe - CCC</v>
      </c>
      <c r="E535" s="1">
        <f>IF(ISNA(VLOOKUP(tblPointScore[[#This Row],[Name / Club]],tblGlbn_Div1[[Name / Club]:[Points]],5,FALSE)),0,VLOOKUP(tblPointScore[[#This Row],[Name / Club]],tblGlbn_Div1[[Name / Club]:[Points]],5,FALSE))</f>
        <v>0</v>
      </c>
      <c r="F535" s="9">
        <f>IF(ISNA(VLOOKUP(tblPointScore[[#This Row],[Name / Club]],tblGlbn_Div2[[Name / Club]:[Points]],5,FALSE)),0,VLOOKUP(tblPointScore[[#This Row],[Name / Club]],tblGlbn_Div2[[Name / Club]:[Points]],5,FALSE))</f>
        <v>0</v>
      </c>
      <c r="G535" s="9">
        <f>IF(ISNA(VLOOKUP(tblPointScore[[#This Row],[Name / Club]],tblGlbn_Div1[Name / Club],1,FALSE)),IF(ISNA(VLOOKUP(tblPointScore[[#This Row],[Name / Club]],tblGlbn_Div2[Name / Club],1,FALSE)),0,3),3)</f>
        <v>0</v>
      </c>
      <c r="H535" s="1">
        <f>IF(ISNA(VLOOKUP(tblPointScore[[#This Row],[Name / Club]],tblIll_Div1[[Name / Club]:[Points]],5,FALSE)),0,VLOOKUP(tblPointScore[[#This Row],[Name / Club]],tblIll_Div1[[Name / Club]:[Points]],5,FALSE))</f>
        <v>0</v>
      </c>
      <c r="I535" s="1">
        <f>IF(ISNA(VLOOKUP(tblPointScore[[#This Row],[Name / Club]],tblIll_Div2[[Name / Club]:[Points]],5,FALSE)),0,VLOOKUP(tblPointScore[[#This Row],[Name / Club]],tblIll_Div2[[Name / Club]:[Points]],5,FALSE))</f>
        <v>0</v>
      </c>
      <c r="J535" s="1">
        <f>IF(ISNA(VLOOKUP(tblPointScore[[#This Row],[Name / Club]],tblIll_Div1[Name / Club],1,FALSE)),IF(ISNA(VLOOKUP(tblPointScore[[#This Row],[Name / Club]],tblIll_Div2[Name / Club],1,FALSE)),0,3),3)</f>
        <v>0</v>
      </c>
      <c r="K535" s="1">
        <f>IF(ISNA(VLOOKUP(tblPointScore[[#This Row],[Name / Club]],tblMac_Div1A[[Name / Club]:[Points]],5,FALSE)),0,VLOOKUP(tblPointScore[[#This Row],[Name / Club]],tblMac_Div1A[[Name / Club]:[Points]],5,FALSE))</f>
        <v>0</v>
      </c>
      <c r="L535" s="1">
        <f>IF(ISNA(VLOOKUP(tblPointScore[[#This Row],[Name / Club]],tblMac_Div1B[[Name / Club]:[Points]],5,FALSE)),0,VLOOKUP(tblPointScore[[#This Row],[Name / Club]],tblMac_Div1B[[Name / Club]:[Points]],5,FALSE))</f>
        <v>0</v>
      </c>
      <c r="M535" s="1">
        <f>IF(ISNA(VLOOKUP(tblPointScore[[#This Row],[Name / Club]],tblMac_Div2A[[Name / Club]:[Points]],5,FALSE)),0,VLOOKUP(tblPointScore[[#This Row],[Name / Club]],tblMac_Div2A[[Name / Club]:[Points]],5,FALSE))</f>
        <v>0</v>
      </c>
      <c r="N535" s="1">
        <f>IF(ISNA(VLOOKUP(tblPointScore[[#This Row],[Name / Club]],tblMac_Div2B[[Name / Club]:[Points]],5,FALSE)),0,VLOOKUP(tblPointScore[[#This Row],[Name / Club]],tblMac_Div2B[[Name / Club]:[Points]],5,FALSE))</f>
        <v>0</v>
      </c>
      <c r="O53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35" s="1">
        <f>IF(ISNA(VLOOKUP(tblPointScore[[#This Row],[Name / Club]],tblNow_Div1A[[Name / Club]:[Points]],5,FALSE)),0,VLOOKUP(tblPointScore[[#This Row],[Name / Club]],tblNow_Div1A[[Name / Club]:[Points]],5,FALSE))</f>
        <v>0</v>
      </c>
      <c r="Q535" s="1">
        <f>IF(ISNA(VLOOKUP(tblPointScore[[#This Row],[Name / Club]],tblNow_Div1B[[Name / Club]:[Points]],5,FALSE)),0,VLOOKUP(tblPointScore[[#This Row],[Name / Club]],tblNow_Div1B[[Name / Club]:[Points]],5,FALSE))</f>
        <v>0</v>
      </c>
      <c r="R535" s="1">
        <f>IF(ISNA(VLOOKUP(tblPointScore[[#This Row],[Name / Club]],tblNow_Div2A[[Name / Club]:[Points]],5,FALSE)),0,VLOOKUP(tblPointScore[[#This Row],[Name / Club]],tblNow_Div2A[[Name / Club]:[Points]],5,FALSE))</f>
        <v>0</v>
      </c>
      <c r="S535" s="1">
        <f>IF(ISNA(VLOOKUP(tblPointScore[[#This Row],[Name / Club]],tblNow_Div2B[[Name / Club]:[Points]],5,FALSE)),0,VLOOKUP(tblPointScore[[#This Row],[Name / Club]],tblNow_Div2B[[Name / Club]:[Points]],5,FALSE))</f>
        <v>0</v>
      </c>
      <c r="T53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35" s="1">
        <f>IF(ISNA(VLOOKUP(tblPointScore[[#This Row],[Name / Club]],tblSthn_Div1[[Name / Club]:[Points]],5,FALSE)),0,VLOOKUP(tblPointScore[[#This Row],[Name / Club]],tblSthn_Div1[[Name / Club]:[Points]],5,FALSE))</f>
        <v>0</v>
      </c>
      <c r="V535" s="1">
        <f>IF(ISNA(VLOOKUP(tblPointScore[[#This Row],[Name / Club]],tblSthn_Div2[[Name / Club]:[Points]],5,FALSE)),0,VLOOKUP(tblPointScore[[#This Row],[Name / Club]],tblSthn_Div2[[Name / Club]:[Points]],5,FALSE))</f>
        <v>0</v>
      </c>
      <c r="W535" s="1">
        <f>IF(ISNA(VLOOKUP(tblPointScore[[#This Row],[Name / Club]],tblSthn_Div1[Name / Club],1,FALSE)),IF(ISNA(VLOOKUP(tblPointScore[[#This Row],[Name / Club]],tblSthn_Div2[Name / Club],1,FALSE)),0,3),3)</f>
        <v>0</v>
      </c>
      <c r="X535" s="9">
        <f>SUM(tblPointScore[[#This Row],[Glbn Div 1]:[Sth H Pts]])</f>
        <v>0</v>
      </c>
      <c r="Y53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3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35" s="38" t="str">
        <f>IF(AND(tblPointScore[[#This Row],[Div 1 Pts]]&gt;0,tblPointScore[[#This Row],[Div 2 Pts]]&gt;0),"Y","N")</f>
        <v>N</v>
      </c>
      <c r="AB535" s="35" t="str">
        <f>IF(AND(tblPointScore[[#This Row],[Mac Div 1 A]]&gt;0,tblPointScore[[#This Row],[Mac Div 1 B]]&gt;0),"Y","N")</f>
        <v>N</v>
      </c>
      <c r="AC535" s="35" t="str">
        <f>IF(AND(tblPointScore[[#This Row],[Mac Div 2 A]]&gt;0,tblPointScore[[#This Row],[Mac Div 2 B]]&gt;0),"Y","N")</f>
        <v>N</v>
      </c>
      <c r="AD535" s="35" t="str">
        <f>IF(AND(tblPointScore[[#This Row],[Now Div 1 A]]&gt;0,tblPointScore[[#This Row],[Now Div 1 B]]&gt;0),"Y","N")</f>
        <v>N</v>
      </c>
      <c r="AE535" s="35" t="str">
        <f>IF(AND(tblPointScore[[#This Row],[Now Div 2 A]]&gt;0,tblPointScore[[#This Row],[Now Div 2 B]]&gt;0),"Y","N")</f>
        <v>N</v>
      </c>
      <c r="AF53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36" spans="1:32" hidden="1">
      <c r="A536" s="1">
        <f ca="1">CELL("row", A535)-1</f>
        <v>534</v>
      </c>
      <c r="B536" s="7" t="s">
        <v>514</v>
      </c>
      <c r="C536" s="7" t="s">
        <v>684</v>
      </c>
      <c r="D536" s="4" t="str">
        <f>CONCATENATE(tblPointScore[[#This Row],[Name]]," - ",tblPointScore[[#This Row],[Club]])</f>
        <v>Pereira Jose - NVC</v>
      </c>
      <c r="E536" s="1">
        <f>IF(ISNA(VLOOKUP(tblPointScore[[#This Row],[Name / Club]],tblGlbn_Div1[[Name / Club]:[Points]],5,FALSE)),0,VLOOKUP(tblPointScore[[#This Row],[Name / Club]],tblGlbn_Div1[[Name / Club]:[Points]],5,FALSE))</f>
        <v>0</v>
      </c>
      <c r="F536" s="9">
        <f>IF(ISNA(VLOOKUP(tblPointScore[[#This Row],[Name / Club]],tblGlbn_Div2[[Name / Club]:[Points]],5,FALSE)),0,VLOOKUP(tblPointScore[[#This Row],[Name / Club]],tblGlbn_Div2[[Name / Club]:[Points]],5,FALSE))</f>
        <v>0</v>
      </c>
      <c r="G536" s="9">
        <f>IF(ISNA(VLOOKUP(tblPointScore[[#This Row],[Name / Club]],tblGlbn_Div1[Name / Club],1,FALSE)),IF(ISNA(VLOOKUP(tblPointScore[[#This Row],[Name / Club]],tblGlbn_Div2[Name / Club],1,FALSE)),0,3),3)</f>
        <v>0</v>
      </c>
      <c r="H536" s="1">
        <f>IF(ISNA(VLOOKUP(tblPointScore[[#This Row],[Name / Club]],tblIll_Div1[[Name / Club]:[Points]],5,FALSE)),0,VLOOKUP(tblPointScore[[#This Row],[Name / Club]],tblIll_Div1[[Name / Club]:[Points]],5,FALSE))</f>
        <v>0</v>
      </c>
      <c r="I536" s="1">
        <f>IF(ISNA(VLOOKUP(tblPointScore[[#This Row],[Name / Club]],tblIll_Div2[[Name / Club]:[Points]],5,FALSE)),0,VLOOKUP(tblPointScore[[#This Row],[Name / Club]],tblIll_Div2[[Name / Club]:[Points]],5,FALSE))</f>
        <v>0</v>
      </c>
      <c r="J536" s="1">
        <f>IF(ISNA(VLOOKUP(tblPointScore[[#This Row],[Name / Club]],tblIll_Div1[Name / Club],1,FALSE)),IF(ISNA(VLOOKUP(tblPointScore[[#This Row],[Name / Club]],tblIll_Div2[Name / Club],1,FALSE)),0,3),3)</f>
        <v>0</v>
      </c>
      <c r="K536" s="1">
        <f>IF(ISNA(VLOOKUP(tblPointScore[[#This Row],[Name / Club]],tblMac_Div1A[[Name / Club]:[Points]],5,FALSE)),0,VLOOKUP(tblPointScore[[#This Row],[Name / Club]],tblMac_Div1A[[Name / Club]:[Points]],5,FALSE))</f>
        <v>0</v>
      </c>
      <c r="L536" s="1">
        <f>IF(ISNA(VLOOKUP(tblPointScore[[#This Row],[Name / Club]],tblMac_Div1B[[Name / Club]:[Points]],5,FALSE)),0,VLOOKUP(tblPointScore[[#This Row],[Name / Club]],tblMac_Div1B[[Name / Club]:[Points]],5,FALSE))</f>
        <v>0</v>
      </c>
      <c r="M536" s="1">
        <f>IF(ISNA(VLOOKUP(tblPointScore[[#This Row],[Name / Club]],tblMac_Div2A[[Name / Club]:[Points]],5,FALSE)),0,VLOOKUP(tblPointScore[[#This Row],[Name / Club]],tblMac_Div2A[[Name / Club]:[Points]],5,FALSE))</f>
        <v>0</v>
      </c>
      <c r="N536" s="1">
        <f>IF(ISNA(VLOOKUP(tblPointScore[[#This Row],[Name / Club]],tblMac_Div2B[[Name / Club]:[Points]],5,FALSE)),0,VLOOKUP(tblPointScore[[#This Row],[Name / Club]],tblMac_Div2B[[Name / Club]:[Points]],5,FALSE))</f>
        <v>0</v>
      </c>
      <c r="O53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36" s="1">
        <f>IF(ISNA(VLOOKUP(tblPointScore[[#This Row],[Name / Club]],tblNow_Div1A[[Name / Club]:[Points]],5,FALSE)),0,VLOOKUP(tblPointScore[[#This Row],[Name / Club]],tblNow_Div1A[[Name / Club]:[Points]],5,FALSE))</f>
        <v>0</v>
      </c>
      <c r="Q536" s="1">
        <f>IF(ISNA(VLOOKUP(tblPointScore[[#This Row],[Name / Club]],tblNow_Div1B[[Name / Club]:[Points]],5,FALSE)),0,VLOOKUP(tblPointScore[[#This Row],[Name / Club]],tblNow_Div1B[[Name / Club]:[Points]],5,FALSE))</f>
        <v>0</v>
      </c>
      <c r="R536" s="1">
        <f>IF(ISNA(VLOOKUP(tblPointScore[[#This Row],[Name / Club]],tblNow_Div2A[[Name / Club]:[Points]],5,FALSE)),0,VLOOKUP(tblPointScore[[#This Row],[Name / Club]],tblNow_Div2A[[Name / Club]:[Points]],5,FALSE))</f>
        <v>0</v>
      </c>
      <c r="S536" s="1">
        <f>IF(ISNA(VLOOKUP(tblPointScore[[#This Row],[Name / Club]],tblNow_Div2B[[Name / Club]:[Points]],5,FALSE)),0,VLOOKUP(tblPointScore[[#This Row],[Name / Club]],tblNow_Div2B[[Name / Club]:[Points]],5,FALSE))</f>
        <v>0</v>
      </c>
      <c r="T53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36" s="1">
        <f>IF(ISNA(VLOOKUP(tblPointScore[[#This Row],[Name / Club]],tblSthn_Div1[[Name / Club]:[Points]],5,FALSE)),0,VLOOKUP(tblPointScore[[#This Row],[Name / Club]],tblSthn_Div1[[Name / Club]:[Points]],5,FALSE))</f>
        <v>0</v>
      </c>
      <c r="V536" s="1">
        <f>IF(ISNA(VLOOKUP(tblPointScore[[#This Row],[Name / Club]],tblSthn_Div2[[Name / Club]:[Points]],5,FALSE)),0,VLOOKUP(tblPointScore[[#This Row],[Name / Club]],tblSthn_Div2[[Name / Club]:[Points]],5,FALSE))</f>
        <v>0</v>
      </c>
      <c r="W536" s="1">
        <f>IF(ISNA(VLOOKUP(tblPointScore[[#This Row],[Name / Club]],tblSthn_Div1[Name / Club],1,FALSE)),IF(ISNA(VLOOKUP(tblPointScore[[#This Row],[Name / Club]],tblSthn_Div2[Name / Club],1,FALSE)),0,3),3)</f>
        <v>0</v>
      </c>
      <c r="X536" s="9">
        <f>SUM(tblPointScore[[#This Row],[Glbn Div 1]:[Sth H Pts]])</f>
        <v>0</v>
      </c>
      <c r="Y53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3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36" s="38" t="str">
        <f>IF(AND(tblPointScore[[#This Row],[Div 1 Pts]]&gt;0,tblPointScore[[#This Row],[Div 2 Pts]]&gt;0),"Y","N")</f>
        <v>N</v>
      </c>
      <c r="AB536" s="35" t="str">
        <f>IF(AND(tblPointScore[[#This Row],[Mac Div 1 A]]&gt;0,tblPointScore[[#This Row],[Mac Div 1 B]]&gt;0),"Y","N")</f>
        <v>N</v>
      </c>
      <c r="AC536" s="35" t="str">
        <f>IF(AND(tblPointScore[[#This Row],[Mac Div 2 A]]&gt;0,tblPointScore[[#This Row],[Mac Div 2 B]]&gt;0),"Y","N")</f>
        <v>N</v>
      </c>
      <c r="AD536" s="35" t="str">
        <f>IF(AND(tblPointScore[[#This Row],[Now Div 1 A]]&gt;0,tblPointScore[[#This Row],[Now Div 1 B]]&gt;0),"Y","N")</f>
        <v>N</v>
      </c>
      <c r="AE536" s="35" t="str">
        <f>IF(AND(tblPointScore[[#This Row],[Now Div 2 A]]&gt;0,tblPointScore[[#This Row],[Now Div 2 B]]&gt;0),"Y","N")</f>
        <v>N</v>
      </c>
      <c r="AF53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37" spans="1:32" hidden="1">
      <c r="A537" s="1">
        <f ca="1">CELL("row", A536)-1</f>
        <v>535</v>
      </c>
      <c r="B537" s="7" t="s">
        <v>515</v>
      </c>
      <c r="C537" s="7" t="s">
        <v>682</v>
      </c>
      <c r="D537" s="4" t="str">
        <f>CONCATENATE(tblPointScore[[#This Row],[Name]]," - ",tblPointScore[[#This Row],[Club]])</f>
        <v>Phelan Greg - CCC</v>
      </c>
      <c r="E537" s="1">
        <f>IF(ISNA(VLOOKUP(tblPointScore[[#This Row],[Name / Club]],tblGlbn_Div1[[Name / Club]:[Points]],5,FALSE)),0,VLOOKUP(tblPointScore[[#This Row],[Name / Club]],tblGlbn_Div1[[Name / Club]:[Points]],5,FALSE))</f>
        <v>0</v>
      </c>
      <c r="F537" s="9">
        <f>IF(ISNA(VLOOKUP(tblPointScore[[#This Row],[Name / Club]],tblGlbn_Div2[[Name / Club]:[Points]],5,FALSE)),0,VLOOKUP(tblPointScore[[#This Row],[Name / Club]],tblGlbn_Div2[[Name / Club]:[Points]],5,FALSE))</f>
        <v>0</v>
      </c>
      <c r="G537" s="9">
        <f>IF(ISNA(VLOOKUP(tblPointScore[[#This Row],[Name / Club]],tblGlbn_Div1[Name / Club],1,FALSE)),IF(ISNA(VLOOKUP(tblPointScore[[#This Row],[Name / Club]],tblGlbn_Div2[Name / Club],1,FALSE)),0,3),3)</f>
        <v>0</v>
      </c>
      <c r="H537" s="1">
        <f>IF(ISNA(VLOOKUP(tblPointScore[[#This Row],[Name / Club]],tblIll_Div1[[Name / Club]:[Points]],5,FALSE)),0,VLOOKUP(tblPointScore[[#This Row],[Name / Club]],tblIll_Div1[[Name / Club]:[Points]],5,FALSE))</f>
        <v>0</v>
      </c>
      <c r="I537" s="1">
        <f>IF(ISNA(VLOOKUP(tblPointScore[[#This Row],[Name / Club]],tblIll_Div2[[Name / Club]:[Points]],5,FALSE)),0,VLOOKUP(tblPointScore[[#This Row],[Name / Club]],tblIll_Div2[[Name / Club]:[Points]],5,FALSE))</f>
        <v>0</v>
      </c>
      <c r="J537" s="1">
        <f>IF(ISNA(VLOOKUP(tblPointScore[[#This Row],[Name / Club]],tblIll_Div1[Name / Club],1,FALSE)),IF(ISNA(VLOOKUP(tblPointScore[[#This Row],[Name / Club]],tblIll_Div2[Name / Club],1,FALSE)),0,3),3)</f>
        <v>0</v>
      </c>
      <c r="K537" s="1">
        <f>IF(ISNA(VLOOKUP(tblPointScore[[#This Row],[Name / Club]],tblMac_Div1A[[Name / Club]:[Points]],5,FALSE)),0,VLOOKUP(tblPointScore[[#This Row],[Name / Club]],tblMac_Div1A[[Name / Club]:[Points]],5,FALSE))</f>
        <v>0</v>
      </c>
      <c r="L537" s="1">
        <f>IF(ISNA(VLOOKUP(tblPointScore[[#This Row],[Name / Club]],tblMac_Div1B[[Name / Club]:[Points]],5,FALSE)),0,VLOOKUP(tblPointScore[[#This Row],[Name / Club]],tblMac_Div1B[[Name / Club]:[Points]],5,FALSE))</f>
        <v>0</v>
      </c>
      <c r="M537" s="1">
        <f>IF(ISNA(VLOOKUP(tblPointScore[[#This Row],[Name / Club]],tblMac_Div2A[[Name / Club]:[Points]],5,FALSE)),0,VLOOKUP(tblPointScore[[#This Row],[Name / Club]],tblMac_Div2A[[Name / Club]:[Points]],5,FALSE))</f>
        <v>0</v>
      </c>
      <c r="N537" s="1">
        <f>IF(ISNA(VLOOKUP(tblPointScore[[#This Row],[Name / Club]],tblMac_Div2B[[Name / Club]:[Points]],5,FALSE)),0,VLOOKUP(tblPointScore[[#This Row],[Name / Club]],tblMac_Div2B[[Name / Club]:[Points]],5,FALSE))</f>
        <v>0</v>
      </c>
      <c r="O53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37" s="1">
        <f>IF(ISNA(VLOOKUP(tblPointScore[[#This Row],[Name / Club]],tblNow_Div1A[[Name / Club]:[Points]],5,FALSE)),0,VLOOKUP(tblPointScore[[#This Row],[Name / Club]],tblNow_Div1A[[Name / Club]:[Points]],5,FALSE))</f>
        <v>0</v>
      </c>
      <c r="Q537" s="1">
        <f>IF(ISNA(VLOOKUP(tblPointScore[[#This Row],[Name / Club]],tblNow_Div1B[[Name / Club]:[Points]],5,FALSE)),0,VLOOKUP(tblPointScore[[#This Row],[Name / Club]],tblNow_Div1B[[Name / Club]:[Points]],5,FALSE))</f>
        <v>0</v>
      </c>
      <c r="R537" s="1">
        <f>IF(ISNA(VLOOKUP(tblPointScore[[#This Row],[Name / Club]],tblNow_Div2A[[Name / Club]:[Points]],5,FALSE)),0,VLOOKUP(tblPointScore[[#This Row],[Name / Club]],tblNow_Div2A[[Name / Club]:[Points]],5,FALSE))</f>
        <v>0</v>
      </c>
      <c r="S537" s="1">
        <f>IF(ISNA(VLOOKUP(tblPointScore[[#This Row],[Name / Club]],tblNow_Div2B[[Name / Club]:[Points]],5,FALSE)),0,VLOOKUP(tblPointScore[[#This Row],[Name / Club]],tblNow_Div2B[[Name / Club]:[Points]],5,FALSE))</f>
        <v>0</v>
      </c>
      <c r="T53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37" s="1">
        <f>IF(ISNA(VLOOKUP(tblPointScore[[#This Row],[Name / Club]],tblSthn_Div1[[Name / Club]:[Points]],5,FALSE)),0,VLOOKUP(tblPointScore[[#This Row],[Name / Club]],tblSthn_Div1[[Name / Club]:[Points]],5,FALSE))</f>
        <v>0</v>
      </c>
      <c r="V537" s="1">
        <f>IF(ISNA(VLOOKUP(tblPointScore[[#This Row],[Name / Club]],tblSthn_Div2[[Name / Club]:[Points]],5,FALSE)),0,VLOOKUP(tblPointScore[[#This Row],[Name / Club]],tblSthn_Div2[[Name / Club]:[Points]],5,FALSE))</f>
        <v>0</v>
      </c>
      <c r="W537" s="1">
        <f>IF(ISNA(VLOOKUP(tblPointScore[[#This Row],[Name / Club]],tblSthn_Div1[Name / Club],1,FALSE)),IF(ISNA(VLOOKUP(tblPointScore[[#This Row],[Name / Club]],tblSthn_Div2[Name / Club],1,FALSE)),0,3),3)</f>
        <v>0</v>
      </c>
      <c r="X537" s="9">
        <f>SUM(tblPointScore[[#This Row],[Glbn Div 1]:[Sth H Pts]])</f>
        <v>0</v>
      </c>
      <c r="Y53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3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37" s="38" t="str">
        <f>IF(AND(tblPointScore[[#This Row],[Div 1 Pts]]&gt;0,tblPointScore[[#This Row],[Div 2 Pts]]&gt;0),"Y","N")</f>
        <v>N</v>
      </c>
      <c r="AB537" s="35" t="str">
        <f>IF(AND(tblPointScore[[#This Row],[Mac Div 1 A]]&gt;0,tblPointScore[[#This Row],[Mac Div 1 B]]&gt;0),"Y","N")</f>
        <v>N</v>
      </c>
      <c r="AC537" s="35" t="str">
        <f>IF(AND(tblPointScore[[#This Row],[Mac Div 2 A]]&gt;0,tblPointScore[[#This Row],[Mac Div 2 B]]&gt;0),"Y","N")</f>
        <v>N</v>
      </c>
      <c r="AD537" s="35" t="str">
        <f>IF(AND(tblPointScore[[#This Row],[Now Div 1 A]]&gt;0,tblPointScore[[#This Row],[Now Div 1 B]]&gt;0),"Y","N")</f>
        <v>N</v>
      </c>
      <c r="AE537" s="35" t="str">
        <f>IF(AND(tblPointScore[[#This Row],[Now Div 2 A]]&gt;0,tblPointScore[[#This Row],[Now Div 2 B]]&gt;0),"Y","N")</f>
        <v>N</v>
      </c>
      <c r="AF53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38" spans="1:32" hidden="1">
      <c r="A538" s="1">
        <f ca="1">CELL("row", A537)-1</f>
        <v>536</v>
      </c>
      <c r="B538" s="7" t="s">
        <v>286</v>
      </c>
      <c r="C538" s="7" t="s">
        <v>685</v>
      </c>
      <c r="D538" s="4" t="str">
        <f>CONCATENATE(tblPointScore[[#This Row],[Name]]," - ",tblPointScore[[#This Row],[Club]])</f>
        <v>Phillips Roger  - ICC</v>
      </c>
      <c r="E538" s="1">
        <f>IF(ISNA(VLOOKUP(tblPointScore[[#This Row],[Name / Club]],tblGlbn_Div1[[Name / Club]:[Points]],5,FALSE)),0,VLOOKUP(tblPointScore[[#This Row],[Name / Club]],tblGlbn_Div1[[Name / Club]:[Points]],5,FALSE))</f>
        <v>0</v>
      </c>
      <c r="F538" s="1">
        <f>IF(ISNA(VLOOKUP(tblPointScore[[#This Row],[Name / Club]],tblGlbn_Div2[[Name / Club]:[Points]],5,FALSE)),0,VLOOKUP(tblPointScore[[#This Row],[Name / Club]],tblGlbn_Div2[[Name / Club]:[Points]],5,FALSE))</f>
        <v>0</v>
      </c>
      <c r="G538" s="1">
        <f>IF(ISNA(VLOOKUP(tblPointScore[[#This Row],[Name / Club]],tblGlbn_Div1[Name / Club],1,FALSE)),IF(ISNA(VLOOKUP(tblPointScore[[#This Row],[Name / Club]],tblGlbn_Div2[Name / Club],1,FALSE)),0,3),3)</f>
        <v>0</v>
      </c>
      <c r="H538" s="1">
        <f>IF(ISNA(VLOOKUP(tblPointScore[[#This Row],[Name / Club]],tblIll_Div1[[Name / Club]:[Points]],5,FALSE)),0,VLOOKUP(tblPointScore[[#This Row],[Name / Club]],tblIll_Div1[[Name / Club]:[Points]],5,FALSE))</f>
        <v>0</v>
      </c>
      <c r="I538" s="1">
        <f>IF(ISNA(VLOOKUP(tblPointScore[[#This Row],[Name / Club]],tblIll_Div2[[Name / Club]:[Points]],5,FALSE)),0,VLOOKUP(tblPointScore[[#This Row],[Name / Club]],tblIll_Div2[[Name / Club]:[Points]],5,FALSE))</f>
        <v>0</v>
      </c>
      <c r="J538" s="1">
        <f>IF(ISNA(VLOOKUP(tblPointScore[[#This Row],[Name / Club]],tblIll_Div1[Name / Club],1,FALSE)),IF(ISNA(VLOOKUP(tblPointScore[[#This Row],[Name / Club]],tblIll_Div2[Name / Club],1,FALSE)),0,3),3)</f>
        <v>0</v>
      </c>
      <c r="K538" s="1">
        <f>IF(ISNA(VLOOKUP(tblPointScore[[#This Row],[Name / Club]],tblMac_Div1A[[Name / Club]:[Points]],5,FALSE)),0,VLOOKUP(tblPointScore[[#This Row],[Name / Club]],tblMac_Div1A[[Name / Club]:[Points]],5,FALSE))</f>
        <v>0</v>
      </c>
      <c r="L538" s="1">
        <f>IF(ISNA(VLOOKUP(tblPointScore[[#This Row],[Name / Club]],tblMac_Div1B[[Name / Club]:[Points]],5,FALSE)),0,VLOOKUP(tblPointScore[[#This Row],[Name / Club]],tblMac_Div1B[[Name / Club]:[Points]],5,FALSE))</f>
        <v>0</v>
      </c>
      <c r="M538" s="1">
        <f>IF(ISNA(VLOOKUP(tblPointScore[[#This Row],[Name / Club]],tblMac_Div2A[[Name / Club]:[Points]],5,FALSE)),0,VLOOKUP(tblPointScore[[#This Row],[Name / Club]],tblMac_Div2A[[Name / Club]:[Points]],5,FALSE))</f>
        <v>0</v>
      </c>
      <c r="N538" s="1">
        <f>IF(ISNA(VLOOKUP(tblPointScore[[#This Row],[Name / Club]],tblMac_Div2B[[Name / Club]:[Points]],5,FALSE)),0,VLOOKUP(tblPointScore[[#This Row],[Name / Club]],tblMac_Div2B[[Name / Club]:[Points]],5,FALSE))</f>
        <v>0</v>
      </c>
      <c r="O53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38" s="1">
        <f>IF(ISNA(VLOOKUP(tblPointScore[[#This Row],[Name / Club]],tblNow_Div1A[[Name / Club]:[Points]],5,FALSE)),0,VLOOKUP(tblPointScore[[#This Row],[Name / Club]],tblNow_Div1A[[Name / Club]:[Points]],5,FALSE))</f>
        <v>0</v>
      </c>
      <c r="Q538" s="1">
        <f>IF(ISNA(VLOOKUP(tblPointScore[[#This Row],[Name / Club]],tblNow_Div1B[[Name / Club]:[Points]],5,FALSE)),0,VLOOKUP(tblPointScore[[#This Row],[Name / Club]],tblNow_Div1B[[Name / Club]:[Points]],5,FALSE))</f>
        <v>0</v>
      </c>
      <c r="R538" s="1">
        <f>IF(ISNA(VLOOKUP(tblPointScore[[#This Row],[Name / Club]],tblNow_Div2A[[Name / Club]:[Points]],5,FALSE)),0,VLOOKUP(tblPointScore[[#This Row],[Name / Club]],tblNow_Div2A[[Name / Club]:[Points]],5,FALSE))</f>
        <v>0</v>
      </c>
      <c r="S538" s="1">
        <f>IF(ISNA(VLOOKUP(tblPointScore[[#This Row],[Name / Club]],tblNow_Div2B[[Name / Club]:[Points]],5,FALSE)),0,VLOOKUP(tblPointScore[[#This Row],[Name / Club]],tblNow_Div2B[[Name / Club]:[Points]],5,FALSE))</f>
        <v>0</v>
      </c>
      <c r="T53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38" s="1">
        <f>IF(ISNA(VLOOKUP(tblPointScore[[#This Row],[Name / Club]],tblSthn_Div1[[Name / Club]:[Points]],5,FALSE)),0,VLOOKUP(tblPointScore[[#This Row],[Name / Club]],tblSthn_Div1[[Name / Club]:[Points]],5,FALSE))</f>
        <v>0</v>
      </c>
      <c r="V538" s="1">
        <f>IF(ISNA(VLOOKUP(tblPointScore[[#This Row],[Name / Club]],tblSthn_Div2[[Name / Club]:[Points]],5,FALSE)),0,VLOOKUP(tblPointScore[[#This Row],[Name / Club]],tblSthn_Div2[[Name / Club]:[Points]],5,FALSE))</f>
        <v>0</v>
      </c>
      <c r="W538" s="1">
        <f>IF(ISNA(VLOOKUP(tblPointScore[[#This Row],[Name / Club]],tblSthn_Div1[Name / Club],1,FALSE)),IF(ISNA(VLOOKUP(tblPointScore[[#This Row],[Name / Club]],tblSthn_Div2[Name / Club],1,FALSE)),0,3),3)</f>
        <v>0</v>
      </c>
      <c r="X538" s="1">
        <f>SUM(tblPointScore[[#This Row],[Glbn Div 1]:[Sth H Pts]])</f>
        <v>0</v>
      </c>
      <c r="Y53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3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38" s="38" t="str">
        <f>IF(AND(tblPointScore[[#This Row],[Div 1 Pts]]&gt;0,tblPointScore[[#This Row],[Div 2 Pts]]&gt;0),"Y","N")</f>
        <v>N</v>
      </c>
      <c r="AB538" s="35" t="str">
        <f>IF(AND(tblPointScore[[#This Row],[Mac Div 1 A]]&gt;0,tblPointScore[[#This Row],[Mac Div 1 B]]&gt;0),"Y","N")</f>
        <v>N</v>
      </c>
      <c r="AC538" s="35" t="str">
        <f>IF(AND(tblPointScore[[#This Row],[Mac Div 2 A]]&gt;0,tblPointScore[[#This Row],[Mac Div 2 B]]&gt;0),"Y","N")</f>
        <v>N</v>
      </c>
      <c r="AD538" s="35" t="str">
        <f>IF(AND(tblPointScore[[#This Row],[Now Div 1 A]]&gt;0,tblPointScore[[#This Row],[Now Div 1 B]]&gt;0),"Y","N")</f>
        <v>N</v>
      </c>
      <c r="AE538" s="35" t="str">
        <f>IF(AND(tblPointScore[[#This Row],[Now Div 2 A]]&gt;0,tblPointScore[[#This Row],[Now Div 2 B]]&gt;0),"Y","N")</f>
        <v>N</v>
      </c>
      <c r="AF53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39" spans="1:32" hidden="1">
      <c r="A539" s="20">
        <f ca="1">CELL("row", A538)-1</f>
        <v>537</v>
      </c>
      <c r="B539" s="19" t="s">
        <v>637</v>
      </c>
      <c r="C539" s="19" t="s">
        <v>684</v>
      </c>
      <c r="D539" s="22" t="str">
        <f>CONCATENATE(tblPointScore[[#This Row],[Name]]," - ",tblPointScore[[#This Row],[Club]])</f>
        <v>Pickard Rob - NVC</v>
      </c>
      <c r="E539" s="23">
        <f>IF(ISNA(VLOOKUP(tblPointScore[[#This Row],[Name / Club]],tblGlbn_Div1[[Name / Club]:[Points]],5,FALSE)),0,VLOOKUP(tblPointScore[[#This Row],[Name / Club]],tblGlbn_Div1[[Name / Club]:[Points]],5,FALSE))</f>
        <v>0</v>
      </c>
      <c r="F539" s="23">
        <f>IF(ISNA(VLOOKUP(tblPointScore[[#This Row],[Name / Club]],tblGlbn_Div2[[Name / Club]:[Points]],5,FALSE)),0,VLOOKUP(tblPointScore[[#This Row],[Name / Club]],tblGlbn_Div2[[Name / Club]:[Points]],5,FALSE))</f>
        <v>0</v>
      </c>
      <c r="G539" s="23">
        <f>IF(ISNA(VLOOKUP(tblPointScore[[#This Row],[Name / Club]],tblGlbn_Div1[Name / Club],1,FALSE)),IF(ISNA(VLOOKUP(tblPointScore[[#This Row],[Name / Club]],tblGlbn_Div2[Name / Club],1,FALSE)),0,3),3)</f>
        <v>0</v>
      </c>
      <c r="H539" s="23">
        <f>IF(ISNA(VLOOKUP(tblPointScore[[#This Row],[Name / Club]],tblIll_Div1[[Name / Club]:[Points]],5,FALSE)),0,VLOOKUP(tblPointScore[[#This Row],[Name / Club]],tblIll_Div1[[Name / Club]:[Points]],5,FALSE))</f>
        <v>0</v>
      </c>
      <c r="I539" s="23">
        <f>IF(ISNA(VLOOKUP(tblPointScore[[#This Row],[Name / Club]],tblIll_Div2[[Name / Club]:[Points]],5,FALSE)),0,VLOOKUP(tblPointScore[[#This Row],[Name / Club]],tblIll_Div2[[Name / Club]:[Points]],5,FALSE))</f>
        <v>0</v>
      </c>
      <c r="J539" s="23">
        <f>IF(ISNA(VLOOKUP(tblPointScore[[#This Row],[Name / Club]],tblIll_Div1[Name / Club],1,FALSE)),IF(ISNA(VLOOKUP(tblPointScore[[#This Row],[Name / Club]],tblIll_Div2[Name / Club],1,FALSE)),0,3),3)</f>
        <v>0</v>
      </c>
      <c r="K539" s="23">
        <f>IF(ISNA(VLOOKUP(tblPointScore[[#This Row],[Name / Club]],tblMac_Div1A[[Name / Club]:[Points]],5,FALSE)),0,VLOOKUP(tblPointScore[[#This Row],[Name / Club]],tblMac_Div1A[[Name / Club]:[Points]],5,FALSE))</f>
        <v>0</v>
      </c>
      <c r="L539" s="23">
        <f>IF(ISNA(VLOOKUP(tblPointScore[[#This Row],[Name / Club]],tblMac_Div1B[[Name / Club]:[Points]],5,FALSE)),0,VLOOKUP(tblPointScore[[#This Row],[Name / Club]],tblMac_Div1B[[Name / Club]:[Points]],5,FALSE))</f>
        <v>0</v>
      </c>
      <c r="M539" s="23">
        <f>IF(ISNA(VLOOKUP(tblPointScore[[#This Row],[Name / Club]],tblMac_Div2A[[Name / Club]:[Points]],5,FALSE)),0,VLOOKUP(tblPointScore[[#This Row],[Name / Club]],tblMac_Div2A[[Name / Club]:[Points]],5,FALSE))</f>
        <v>0</v>
      </c>
      <c r="N539" s="23">
        <f>IF(ISNA(VLOOKUP(tblPointScore[[#This Row],[Name / Club]],tblMac_Div2B[[Name / Club]:[Points]],5,FALSE)),0,VLOOKUP(tblPointScore[[#This Row],[Name / Club]],tblMac_Div2B[[Name / Club]:[Points]],5,FALSE))</f>
        <v>0</v>
      </c>
      <c r="O539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39" s="23">
        <f>IF(ISNA(VLOOKUP(tblPointScore[[#This Row],[Name / Club]],tblNow_Div1A[[Name / Club]:[Points]],5,FALSE)),0,VLOOKUP(tblPointScore[[#This Row],[Name / Club]],tblNow_Div1A[[Name / Club]:[Points]],5,FALSE))</f>
        <v>0</v>
      </c>
      <c r="Q539" s="23">
        <f>IF(ISNA(VLOOKUP(tblPointScore[[#This Row],[Name / Club]],tblNow_Div1B[[Name / Club]:[Points]],5,FALSE)),0,VLOOKUP(tblPointScore[[#This Row],[Name / Club]],tblNow_Div1B[[Name / Club]:[Points]],5,FALSE))</f>
        <v>0</v>
      </c>
      <c r="R539" s="23">
        <f>IF(ISNA(VLOOKUP(tblPointScore[[#This Row],[Name / Club]],tblNow_Div2A[[Name / Club]:[Points]],5,FALSE)),0,VLOOKUP(tblPointScore[[#This Row],[Name / Club]],tblNow_Div2A[[Name / Club]:[Points]],5,FALSE))</f>
        <v>0</v>
      </c>
      <c r="S539" s="23">
        <f>IF(ISNA(VLOOKUP(tblPointScore[[#This Row],[Name / Club]],tblNow_Div2B[[Name / Club]:[Points]],5,FALSE)),0,VLOOKUP(tblPointScore[[#This Row],[Name / Club]],tblNow_Div2B[[Name / Club]:[Points]],5,FALSE))</f>
        <v>0</v>
      </c>
      <c r="T539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39" s="23">
        <f>IF(ISNA(VLOOKUP(tblPointScore[[#This Row],[Name / Club]],tblSthn_Div1[[Name / Club]:[Points]],5,FALSE)),0,VLOOKUP(tblPointScore[[#This Row],[Name / Club]],tblSthn_Div1[[Name / Club]:[Points]],5,FALSE))</f>
        <v>0</v>
      </c>
      <c r="V539" s="23">
        <f>IF(ISNA(VLOOKUP(tblPointScore[[#This Row],[Name / Club]],tblSthn_Div2[[Name / Club]:[Points]],5,FALSE)),0,VLOOKUP(tblPointScore[[#This Row],[Name / Club]],tblSthn_Div2[[Name / Club]:[Points]],5,FALSE))</f>
        <v>0</v>
      </c>
      <c r="W539" s="23">
        <f>IF(ISNA(VLOOKUP(tblPointScore[[#This Row],[Name / Club]],tblSthn_Div1[Name / Club],1,FALSE)),IF(ISNA(VLOOKUP(tblPointScore[[#This Row],[Name / Club]],tblSthn_Div2[Name / Club],1,FALSE)),0,3),3)</f>
        <v>0</v>
      </c>
      <c r="X539" s="23">
        <f>SUM(tblPointScore[[#This Row],[Glbn Div 1]:[Sth H Pts]])</f>
        <v>0</v>
      </c>
      <c r="Y539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39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39" s="44" t="str">
        <f>IF(AND(tblPointScore[[#This Row],[Div 1 Pts]]&gt;0,tblPointScore[[#This Row],[Div 2 Pts]]&gt;0),"Y","N")</f>
        <v>N</v>
      </c>
      <c r="AB539" s="45" t="str">
        <f>IF(AND(tblPointScore[[#This Row],[Mac Div 1 A]]&gt;0,tblPointScore[[#This Row],[Mac Div 1 B]]&gt;0),"Y","N")</f>
        <v>N</v>
      </c>
      <c r="AC539" s="45" t="str">
        <f>IF(AND(tblPointScore[[#This Row],[Mac Div 2 A]]&gt;0,tblPointScore[[#This Row],[Mac Div 2 B]]&gt;0),"Y","N")</f>
        <v>N</v>
      </c>
      <c r="AD539" s="45" t="str">
        <f>IF(AND(tblPointScore[[#This Row],[Now Div 1 A]]&gt;0,tblPointScore[[#This Row],[Now Div 1 B]]&gt;0),"Y","N")</f>
        <v>N</v>
      </c>
      <c r="AE539" s="45" t="str">
        <f>IF(AND(tblPointScore[[#This Row],[Now Div 2 A]]&gt;0,tblPointScore[[#This Row],[Now Div 2 B]]&gt;0),"Y","N")</f>
        <v>N</v>
      </c>
      <c r="AF539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40" spans="1:32" hidden="1">
      <c r="A540" s="1">
        <f ca="1">CELL("row", A539)-1</f>
        <v>538</v>
      </c>
      <c r="B540" s="7" t="s">
        <v>287</v>
      </c>
      <c r="C540" s="7" t="s">
        <v>684</v>
      </c>
      <c r="D540" s="4" t="str">
        <f>CONCATENATE(tblPointScore[[#This Row],[Name]]," - ",tblPointScore[[#This Row],[Club]])</f>
        <v>Pickard Robert - NVC</v>
      </c>
      <c r="E540" s="1">
        <f>IF(ISNA(VLOOKUP(tblPointScore[[#This Row],[Name / Club]],tblGlbn_Div1[[Name / Club]:[Points]],5,FALSE)),0,VLOOKUP(tblPointScore[[#This Row],[Name / Club]],tblGlbn_Div1[[Name / Club]:[Points]],5,FALSE))</f>
        <v>0</v>
      </c>
      <c r="F540" s="1">
        <f>IF(ISNA(VLOOKUP(tblPointScore[[#This Row],[Name / Club]],tblGlbn_Div2[[Name / Club]:[Points]],5,FALSE)),0,VLOOKUP(tblPointScore[[#This Row],[Name / Club]],tblGlbn_Div2[[Name / Club]:[Points]],5,FALSE))</f>
        <v>0</v>
      </c>
      <c r="G540" s="1">
        <f>IF(ISNA(VLOOKUP(tblPointScore[[#This Row],[Name / Club]],tblGlbn_Div1[Name / Club],1,FALSE)),IF(ISNA(VLOOKUP(tblPointScore[[#This Row],[Name / Club]],tblGlbn_Div2[Name / Club],1,FALSE)),0,3),3)</f>
        <v>0</v>
      </c>
      <c r="H540" s="1">
        <f>IF(ISNA(VLOOKUP(tblPointScore[[#This Row],[Name / Club]],tblIll_Div1[[Name / Club]:[Points]],5,FALSE)),0,VLOOKUP(tblPointScore[[#This Row],[Name / Club]],tblIll_Div1[[Name / Club]:[Points]],5,FALSE))</f>
        <v>0</v>
      </c>
      <c r="I540" s="1">
        <f>IF(ISNA(VLOOKUP(tblPointScore[[#This Row],[Name / Club]],tblIll_Div2[[Name / Club]:[Points]],5,FALSE)),0,VLOOKUP(tblPointScore[[#This Row],[Name / Club]],tblIll_Div2[[Name / Club]:[Points]],5,FALSE))</f>
        <v>0</v>
      </c>
      <c r="J540" s="1">
        <f>IF(ISNA(VLOOKUP(tblPointScore[[#This Row],[Name / Club]],tblIll_Div1[Name / Club],1,FALSE)),IF(ISNA(VLOOKUP(tblPointScore[[#This Row],[Name / Club]],tblIll_Div2[Name / Club],1,FALSE)),0,3),3)</f>
        <v>0</v>
      </c>
      <c r="K540" s="1">
        <f>IF(ISNA(VLOOKUP(tblPointScore[[#This Row],[Name / Club]],tblMac_Div1A[[Name / Club]:[Points]],5,FALSE)),0,VLOOKUP(tblPointScore[[#This Row],[Name / Club]],tblMac_Div1A[[Name / Club]:[Points]],5,FALSE))</f>
        <v>0</v>
      </c>
      <c r="L540" s="1">
        <f>IF(ISNA(VLOOKUP(tblPointScore[[#This Row],[Name / Club]],tblMac_Div1B[[Name / Club]:[Points]],5,FALSE)),0,VLOOKUP(tblPointScore[[#This Row],[Name / Club]],tblMac_Div1B[[Name / Club]:[Points]],5,FALSE))</f>
        <v>0</v>
      </c>
      <c r="M540" s="1">
        <f>IF(ISNA(VLOOKUP(tblPointScore[[#This Row],[Name / Club]],tblMac_Div2A[[Name / Club]:[Points]],5,FALSE)),0,VLOOKUP(tblPointScore[[#This Row],[Name / Club]],tblMac_Div2A[[Name / Club]:[Points]],5,FALSE))</f>
        <v>0</v>
      </c>
      <c r="N540" s="1">
        <f>IF(ISNA(VLOOKUP(tblPointScore[[#This Row],[Name / Club]],tblMac_Div2B[[Name / Club]:[Points]],5,FALSE)),0,VLOOKUP(tblPointScore[[#This Row],[Name / Club]],tblMac_Div2B[[Name / Club]:[Points]],5,FALSE))</f>
        <v>0</v>
      </c>
      <c r="O54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40" s="1">
        <f>IF(ISNA(VLOOKUP(tblPointScore[[#This Row],[Name / Club]],tblNow_Div1A[[Name / Club]:[Points]],5,FALSE)),0,VLOOKUP(tblPointScore[[#This Row],[Name / Club]],tblNow_Div1A[[Name / Club]:[Points]],5,FALSE))</f>
        <v>0</v>
      </c>
      <c r="Q540" s="1">
        <f>IF(ISNA(VLOOKUP(tblPointScore[[#This Row],[Name / Club]],tblNow_Div1B[[Name / Club]:[Points]],5,FALSE)),0,VLOOKUP(tblPointScore[[#This Row],[Name / Club]],tblNow_Div1B[[Name / Club]:[Points]],5,FALSE))</f>
        <v>0</v>
      </c>
      <c r="R540" s="1">
        <f>IF(ISNA(VLOOKUP(tblPointScore[[#This Row],[Name / Club]],tblNow_Div2A[[Name / Club]:[Points]],5,FALSE)),0,VLOOKUP(tblPointScore[[#This Row],[Name / Club]],tblNow_Div2A[[Name / Club]:[Points]],5,FALSE))</f>
        <v>0</v>
      </c>
      <c r="S540" s="1">
        <f>IF(ISNA(VLOOKUP(tblPointScore[[#This Row],[Name / Club]],tblNow_Div2B[[Name / Club]:[Points]],5,FALSE)),0,VLOOKUP(tblPointScore[[#This Row],[Name / Club]],tblNow_Div2B[[Name / Club]:[Points]],5,FALSE))</f>
        <v>0</v>
      </c>
      <c r="T54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40" s="1">
        <f>IF(ISNA(VLOOKUP(tblPointScore[[#This Row],[Name / Club]],tblSthn_Div1[[Name / Club]:[Points]],5,FALSE)),0,VLOOKUP(tblPointScore[[#This Row],[Name / Club]],tblSthn_Div1[[Name / Club]:[Points]],5,FALSE))</f>
        <v>0</v>
      </c>
      <c r="V540" s="1">
        <f>IF(ISNA(VLOOKUP(tblPointScore[[#This Row],[Name / Club]],tblSthn_Div2[[Name / Club]:[Points]],5,FALSE)),0,VLOOKUP(tblPointScore[[#This Row],[Name / Club]],tblSthn_Div2[[Name / Club]:[Points]],5,FALSE))</f>
        <v>0</v>
      </c>
      <c r="W540" s="1">
        <f>IF(ISNA(VLOOKUP(tblPointScore[[#This Row],[Name / Club]],tblSthn_Div1[Name / Club],1,FALSE)),IF(ISNA(VLOOKUP(tblPointScore[[#This Row],[Name / Club]],tblSthn_Div2[Name / Club],1,FALSE)),0,3),3)</f>
        <v>0</v>
      </c>
      <c r="X540" s="1">
        <f>SUM(tblPointScore[[#This Row],[Glbn Div 1]:[Sth H Pts]])</f>
        <v>0</v>
      </c>
      <c r="Y54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4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40" s="38" t="str">
        <f>IF(AND(tblPointScore[[#This Row],[Div 1 Pts]]&gt;0,tblPointScore[[#This Row],[Div 2 Pts]]&gt;0),"Y","N")</f>
        <v>N</v>
      </c>
      <c r="AB540" s="35" t="str">
        <f>IF(AND(tblPointScore[[#This Row],[Mac Div 1 A]]&gt;0,tblPointScore[[#This Row],[Mac Div 1 B]]&gt;0),"Y","N")</f>
        <v>N</v>
      </c>
      <c r="AC540" s="35" t="str">
        <f>IF(AND(tblPointScore[[#This Row],[Mac Div 2 A]]&gt;0,tblPointScore[[#This Row],[Mac Div 2 B]]&gt;0),"Y","N")</f>
        <v>N</v>
      </c>
      <c r="AD540" s="35" t="str">
        <f>IF(AND(tblPointScore[[#This Row],[Now Div 1 A]]&gt;0,tblPointScore[[#This Row],[Now Div 1 B]]&gt;0),"Y","N")</f>
        <v>N</v>
      </c>
      <c r="AE540" s="35" t="str">
        <f>IF(AND(tblPointScore[[#This Row],[Now Div 2 A]]&gt;0,tblPointScore[[#This Row],[Now Div 2 B]]&gt;0),"Y","N")</f>
        <v>N</v>
      </c>
      <c r="AF54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41" spans="1:32" hidden="1">
      <c r="A541" s="1">
        <f ca="1">CELL("row", A540)-1</f>
        <v>539</v>
      </c>
      <c r="B541" s="7" t="s">
        <v>288</v>
      </c>
      <c r="C541" s="7" t="s">
        <v>684</v>
      </c>
      <c r="D541" s="4" t="str">
        <f>CONCATENATE(tblPointScore[[#This Row],[Name]]," - ",tblPointScore[[#This Row],[Club]])</f>
        <v>Pierce Rod - NVC</v>
      </c>
      <c r="E541" s="1">
        <f>IF(ISNA(VLOOKUP(tblPointScore[[#This Row],[Name / Club]],tblGlbn_Div1[[Name / Club]:[Points]],5,FALSE)),0,VLOOKUP(tblPointScore[[#This Row],[Name / Club]],tblGlbn_Div1[[Name / Club]:[Points]],5,FALSE))</f>
        <v>0</v>
      </c>
      <c r="F541" s="1">
        <f>IF(ISNA(VLOOKUP(tblPointScore[[#This Row],[Name / Club]],tblGlbn_Div2[[Name / Club]:[Points]],5,FALSE)),0,VLOOKUP(tblPointScore[[#This Row],[Name / Club]],tblGlbn_Div2[[Name / Club]:[Points]],5,FALSE))</f>
        <v>0</v>
      </c>
      <c r="G541" s="1">
        <f>IF(ISNA(VLOOKUP(tblPointScore[[#This Row],[Name / Club]],tblGlbn_Div1[Name / Club],1,FALSE)),IF(ISNA(VLOOKUP(tblPointScore[[#This Row],[Name / Club]],tblGlbn_Div2[Name / Club],1,FALSE)),0,3),3)</f>
        <v>0</v>
      </c>
      <c r="H541" s="1">
        <f>IF(ISNA(VLOOKUP(tblPointScore[[#This Row],[Name / Club]],tblIll_Div1[[Name / Club]:[Points]],5,FALSE)),0,VLOOKUP(tblPointScore[[#This Row],[Name / Club]],tblIll_Div1[[Name / Club]:[Points]],5,FALSE))</f>
        <v>0</v>
      </c>
      <c r="I541" s="1">
        <f>IF(ISNA(VLOOKUP(tblPointScore[[#This Row],[Name / Club]],tblIll_Div2[[Name / Club]:[Points]],5,FALSE)),0,VLOOKUP(tblPointScore[[#This Row],[Name / Club]],tblIll_Div2[[Name / Club]:[Points]],5,FALSE))</f>
        <v>0</v>
      </c>
      <c r="J541" s="1">
        <f>IF(ISNA(VLOOKUP(tblPointScore[[#This Row],[Name / Club]],tblIll_Div1[Name / Club],1,FALSE)),IF(ISNA(VLOOKUP(tblPointScore[[#This Row],[Name / Club]],tblIll_Div2[Name / Club],1,FALSE)),0,3),3)</f>
        <v>0</v>
      </c>
      <c r="K541" s="1">
        <f>IF(ISNA(VLOOKUP(tblPointScore[[#This Row],[Name / Club]],tblMac_Div1A[[Name / Club]:[Points]],5,FALSE)),0,VLOOKUP(tblPointScore[[#This Row],[Name / Club]],tblMac_Div1A[[Name / Club]:[Points]],5,FALSE))</f>
        <v>0</v>
      </c>
      <c r="L541" s="1">
        <f>IF(ISNA(VLOOKUP(tblPointScore[[#This Row],[Name / Club]],tblMac_Div1B[[Name / Club]:[Points]],5,FALSE)),0,VLOOKUP(tblPointScore[[#This Row],[Name / Club]],tblMac_Div1B[[Name / Club]:[Points]],5,FALSE))</f>
        <v>0</v>
      </c>
      <c r="M541" s="1">
        <f>IF(ISNA(VLOOKUP(tblPointScore[[#This Row],[Name / Club]],tblMac_Div2A[[Name / Club]:[Points]],5,FALSE)),0,VLOOKUP(tblPointScore[[#This Row],[Name / Club]],tblMac_Div2A[[Name / Club]:[Points]],5,FALSE))</f>
        <v>0</v>
      </c>
      <c r="N541" s="1">
        <f>IF(ISNA(VLOOKUP(tblPointScore[[#This Row],[Name / Club]],tblMac_Div2B[[Name / Club]:[Points]],5,FALSE)),0,VLOOKUP(tblPointScore[[#This Row],[Name / Club]],tblMac_Div2B[[Name / Club]:[Points]],5,FALSE))</f>
        <v>0</v>
      </c>
      <c r="O54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41" s="1">
        <f>IF(ISNA(VLOOKUP(tblPointScore[[#This Row],[Name / Club]],tblNow_Div1A[[Name / Club]:[Points]],5,FALSE)),0,VLOOKUP(tblPointScore[[#This Row],[Name / Club]],tblNow_Div1A[[Name / Club]:[Points]],5,FALSE))</f>
        <v>0</v>
      </c>
      <c r="Q541" s="1">
        <f>IF(ISNA(VLOOKUP(tblPointScore[[#This Row],[Name / Club]],tblNow_Div1B[[Name / Club]:[Points]],5,FALSE)),0,VLOOKUP(tblPointScore[[#This Row],[Name / Club]],tblNow_Div1B[[Name / Club]:[Points]],5,FALSE))</f>
        <v>0</v>
      </c>
      <c r="R541" s="1">
        <f>IF(ISNA(VLOOKUP(tblPointScore[[#This Row],[Name / Club]],tblNow_Div2A[[Name / Club]:[Points]],5,FALSE)),0,VLOOKUP(tblPointScore[[#This Row],[Name / Club]],tblNow_Div2A[[Name / Club]:[Points]],5,FALSE))</f>
        <v>0</v>
      </c>
      <c r="S541" s="1">
        <f>IF(ISNA(VLOOKUP(tblPointScore[[#This Row],[Name / Club]],tblNow_Div2B[[Name / Club]:[Points]],5,FALSE)),0,VLOOKUP(tblPointScore[[#This Row],[Name / Club]],tblNow_Div2B[[Name / Club]:[Points]],5,FALSE))</f>
        <v>0</v>
      </c>
      <c r="T54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41" s="1">
        <f>IF(ISNA(VLOOKUP(tblPointScore[[#This Row],[Name / Club]],tblSthn_Div1[[Name / Club]:[Points]],5,FALSE)),0,VLOOKUP(tblPointScore[[#This Row],[Name / Club]],tblSthn_Div1[[Name / Club]:[Points]],5,FALSE))</f>
        <v>0</v>
      </c>
      <c r="V541" s="1">
        <f>IF(ISNA(VLOOKUP(tblPointScore[[#This Row],[Name / Club]],tblSthn_Div2[[Name / Club]:[Points]],5,FALSE)),0,VLOOKUP(tblPointScore[[#This Row],[Name / Club]],tblSthn_Div2[[Name / Club]:[Points]],5,FALSE))</f>
        <v>0</v>
      </c>
      <c r="W541" s="1">
        <f>IF(ISNA(VLOOKUP(tblPointScore[[#This Row],[Name / Club]],tblSthn_Div1[Name / Club],1,FALSE)),IF(ISNA(VLOOKUP(tblPointScore[[#This Row],[Name / Club]],tblSthn_Div2[Name / Club],1,FALSE)),0,3),3)</f>
        <v>0</v>
      </c>
      <c r="X541" s="1">
        <f>SUM(tblPointScore[[#This Row],[Glbn Div 1]:[Sth H Pts]])</f>
        <v>0</v>
      </c>
      <c r="Y54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4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41" s="38" t="str">
        <f>IF(AND(tblPointScore[[#This Row],[Div 1 Pts]]&gt;0,tblPointScore[[#This Row],[Div 2 Pts]]&gt;0),"Y","N")</f>
        <v>N</v>
      </c>
      <c r="AB541" s="35" t="str">
        <f>IF(AND(tblPointScore[[#This Row],[Mac Div 1 A]]&gt;0,tblPointScore[[#This Row],[Mac Div 1 B]]&gt;0),"Y","N")</f>
        <v>N</v>
      </c>
      <c r="AC541" s="35" t="str">
        <f>IF(AND(tblPointScore[[#This Row],[Mac Div 2 A]]&gt;0,tblPointScore[[#This Row],[Mac Div 2 B]]&gt;0),"Y","N")</f>
        <v>N</v>
      </c>
      <c r="AD541" s="35" t="str">
        <f>IF(AND(tblPointScore[[#This Row],[Now Div 1 A]]&gt;0,tblPointScore[[#This Row],[Now Div 1 B]]&gt;0),"Y","N")</f>
        <v>N</v>
      </c>
      <c r="AE541" s="35" t="str">
        <f>IF(AND(tblPointScore[[#This Row],[Now Div 2 A]]&gt;0,tblPointScore[[#This Row],[Now Div 2 B]]&gt;0),"Y","N")</f>
        <v>N</v>
      </c>
      <c r="AF54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42" spans="1:32" hidden="1">
      <c r="A542" s="1">
        <f ca="1">CELL("row", A541)-1</f>
        <v>540</v>
      </c>
      <c r="B542" s="7" t="s">
        <v>289</v>
      </c>
      <c r="C542" s="7" t="s">
        <v>682</v>
      </c>
      <c r="D542" s="4" t="str">
        <f>CONCATENATE(tblPointScore[[#This Row],[Name]]," - ",tblPointScore[[#This Row],[Club]])</f>
        <v>Playford Maire - CCC</v>
      </c>
      <c r="E542" s="1">
        <f>IF(ISNA(VLOOKUP(tblPointScore[[#This Row],[Name / Club]],tblGlbn_Div1[[Name / Club]:[Points]],5,FALSE)),0,VLOOKUP(tblPointScore[[#This Row],[Name / Club]],tblGlbn_Div1[[Name / Club]:[Points]],5,FALSE))</f>
        <v>0</v>
      </c>
      <c r="F542" s="1">
        <f>IF(ISNA(VLOOKUP(tblPointScore[[#This Row],[Name / Club]],tblGlbn_Div2[[Name / Club]:[Points]],5,FALSE)),0,VLOOKUP(tblPointScore[[#This Row],[Name / Club]],tblGlbn_Div2[[Name / Club]:[Points]],5,FALSE))</f>
        <v>0</v>
      </c>
      <c r="G542" s="1">
        <f>IF(ISNA(VLOOKUP(tblPointScore[[#This Row],[Name / Club]],tblGlbn_Div1[Name / Club],1,FALSE)),IF(ISNA(VLOOKUP(tblPointScore[[#This Row],[Name / Club]],tblGlbn_Div2[Name / Club],1,FALSE)),0,3),3)</f>
        <v>0</v>
      </c>
      <c r="H542" s="1">
        <f>IF(ISNA(VLOOKUP(tblPointScore[[#This Row],[Name / Club]],tblIll_Div1[[Name / Club]:[Points]],5,FALSE)),0,VLOOKUP(tblPointScore[[#This Row],[Name / Club]],tblIll_Div1[[Name / Club]:[Points]],5,FALSE))</f>
        <v>0</v>
      </c>
      <c r="I542" s="1">
        <f>IF(ISNA(VLOOKUP(tblPointScore[[#This Row],[Name / Club]],tblIll_Div2[[Name / Club]:[Points]],5,FALSE)),0,VLOOKUP(tblPointScore[[#This Row],[Name / Club]],tblIll_Div2[[Name / Club]:[Points]],5,FALSE))</f>
        <v>0</v>
      </c>
      <c r="J542" s="1">
        <f>IF(ISNA(VLOOKUP(tblPointScore[[#This Row],[Name / Club]],tblIll_Div1[Name / Club],1,FALSE)),IF(ISNA(VLOOKUP(tblPointScore[[#This Row],[Name / Club]],tblIll_Div2[Name / Club],1,FALSE)),0,3),3)</f>
        <v>0</v>
      </c>
      <c r="K542" s="1">
        <f>IF(ISNA(VLOOKUP(tblPointScore[[#This Row],[Name / Club]],tblMac_Div1A[[Name / Club]:[Points]],5,FALSE)),0,VLOOKUP(tblPointScore[[#This Row],[Name / Club]],tblMac_Div1A[[Name / Club]:[Points]],5,FALSE))</f>
        <v>0</v>
      </c>
      <c r="L542" s="1">
        <f>IF(ISNA(VLOOKUP(tblPointScore[[#This Row],[Name / Club]],tblMac_Div1B[[Name / Club]:[Points]],5,FALSE)),0,VLOOKUP(tblPointScore[[#This Row],[Name / Club]],tblMac_Div1B[[Name / Club]:[Points]],5,FALSE))</f>
        <v>0</v>
      </c>
      <c r="M542" s="1">
        <f>IF(ISNA(VLOOKUP(tblPointScore[[#This Row],[Name / Club]],tblMac_Div2A[[Name / Club]:[Points]],5,FALSE)),0,VLOOKUP(tblPointScore[[#This Row],[Name / Club]],tblMac_Div2A[[Name / Club]:[Points]],5,FALSE))</f>
        <v>0</v>
      </c>
      <c r="N542" s="1">
        <f>IF(ISNA(VLOOKUP(tblPointScore[[#This Row],[Name / Club]],tblMac_Div2B[[Name / Club]:[Points]],5,FALSE)),0,VLOOKUP(tblPointScore[[#This Row],[Name / Club]],tblMac_Div2B[[Name / Club]:[Points]],5,FALSE))</f>
        <v>0</v>
      </c>
      <c r="O54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42" s="1">
        <f>IF(ISNA(VLOOKUP(tblPointScore[[#This Row],[Name / Club]],tblNow_Div1A[[Name / Club]:[Points]],5,FALSE)),0,VLOOKUP(tblPointScore[[#This Row],[Name / Club]],tblNow_Div1A[[Name / Club]:[Points]],5,FALSE))</f>
        <v>0</v>
      </c>
      <c r="Q542" s="1">
        <f>IF(ISNA(VLOOKUP(tblPointScore[[#This Row],[Name / Club]],tblNow_Div1B[[Name / Club]:[Points]],5,FALSE)),0,VLOOKUP(tblPointScore[[#This Row],[Name / Club]],tblNow_Div1B[[Name / Club]:[Points]],5,FALSE))</f>
        <v>0</v>
      </c>
      <c r="R542" s="1">
        <f>IF(ISNA(VLOOKUP(tblPointScore[[#This Row],[Name / Club]],tblNow_Div2A[[Name / Club]:[Points]],5,FALSE)),0,VLOOKUP(tblPointScore[[#This Row],[Name / Club]],tblNow_Div2A[[Name / Club]:[Points]],5,FALSE))</f>
        <v>0</v>
      </c>
      <c r="S542" s="1">
        <f>IF(ISNA(VLOOKUP(tblPointScore[[#This Row],[Name / Club]],tblNow_Div2B[[Name / Club]:[Points]],5,FALSE)),0,VLOOKUP(tblPointScore[[#This Row],[Name / Club]],tblNow_Div2B[[Name / Club]:[Points]],5,FALSE))</f>
        <v>0</v>
      </c>
      <c r="T54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42" s="1">
        <f>IF(ISNA(VLOOKUP(tblPointScore[[#This Row],[Name / Club]],tblSthn_Div1[[Name / Club]:[Points]],5,FALSE)),0,VLOOKUP(tblPointScore[[#This Row],[Name / Club]],tblSthn_Div1[[Name / Club]:[Points]],5,FALSE))</f>
        <v>0</v>
      </c>
      <c r="V542" s="1">
        <f>IF(ISNA(VLOOKUP(tblPointScore[[#This Row],[Name / Club]],tblSthn_Div2[[Name / Club]:[Points]],5,FALSE)),0,VLOOKUP(tblPointScore[[#This Row],[Name / Club]],tblSthn_Div2[[Name / Club]:[Points]],5,FALSE))</f>
        <v>0</v>
      </c>
      <c r="W542" s="1">
        <f>IF(ISNA(VLOOKUP(tblPointScore[[#This Row],[Name / Club]],tblSthn_Div1[Name / Club],1,FALSE)),IF(ISNA(VLOOKUP(tblPointScore[[#This Row],[Name / Club]],tblSthn_Div2[Name / Club],1,FALSE)),0,3),3)</f>
        <v>0</v>
      </c>
      <c r="X542" s="1">
        <f>SUM(tblPointScore[[#This Row],[Glbn Div 1]:[Sth H Pts]])</f>
        <v>0</v>
      </c>
      <c r="Y54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4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42" s="38" t="str">
        <f>IF(AND(tblPointScore[[#This Row],[Div 1 Pts]]&gt;0,tblPointScore[[#This Row],[Div 2 Pts]]&gt;0),"Y","N")</f>
        <v>N</v>
      </c>
      <c r="AB542" s="35" t="str">
        <f>IF(AND(tblPointScore[[#This Row],[Mac Div 1 A]]&gt;0,tblPointScore[[#This Row],[Mac Div 1 B]]&gt;0),"Y","N")</f>
        <v>N</v>
      </c>
      <c r="AC542" s="35" t="str">
        <f>IF(AND(tblPointScore[[#This Row],[Mac Div 2 A]]&gt;0,tblPointScore[[#This Row],[Mac Div 2 B]]&gt;0),"Y","N")</f>
        <v>N</v>
      </c>
      <c r="AD542" s="35" t="str">
        <f>IF(AND(tblPointScore[[#This Row],[Now Div 1 A]]&gt;0,tblPointScore[[#This Row],[Now Div 1 B]]&gt;0),"Y","N")</f>
        <v>N</v>
      </c>
      <c r="AE542" s="35" t="str">
        <f>IF(AND(tblPointScore[[#This Row],[Now Div 2 A]]&gt;0,tblPointScore[[#This Row],[Now Div 2 B]]&gt;0),"Y","N")</f>
        <v>N</v>
      </c>
      <c r="AF54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43" spans="1:32" hidden="1">
      <c r="A543" s="1">
        <f ca="1">CELL("row", A542)-1</f>
        <v>541</v>
      </c>
      <c r="B543" s="7" t="s">
        <v>290</v>
      </c>
      <c r="C543" s="7" t="s">
        <v>682</v>
      </c>
      <c r="D543" s="4" t="str">
        <f>CONCATENATE(tblPointScore[[#This Row],[Name]]," - ",tblPointScore[[#This Row],[Club]])</f>
        <v>Playford Matt - CCC</v>
      </c>
      <c r="E543" s="1">
        <f>IF(ISNA(VLOOKUP(tblPointScore[[#This Row],[Name / Club]],tblGlbn_Div1[[Name / Club]:[Points]],5,FALSE)),0,VLOOKUP(tblPointScore[[#This Row],[Name / Club]],tblGlbn_Div1[[Name / Club]:[Points]],5,FALSE))</f>
        <v>0</v>
      </c>
      <c r="F543" s="1">
        <f>IF(ISNA(VLOOKUP(tblPointScore[[#This Row],[Name / Club]],tblGlbn_Div2[[Name / Club]:[Points]],5,FALSE)),0,VLOOKUP(tblPointScore[[#This Row],[Name / Club]],tblGlbn_Div2[[Name / Club]:[Points]],5,FALSE))</f>
        <v>0</v>
      </c>
      <c r="G543" s="1">
        <f>IF(ISNA(VLOOKUP(tblPointScore[[#This Row],[Name / Club]],tblGlbn_Div1[Name / Club],1,FALSE)),IF(ISNA(VLOOKUP(tblPointScore[[#This Row],[Name / Club]],tblGlbn_Div2[Name / Club],1,FALSE)),0,3),3)</f>
        <v>0</v>
      </c>
      <c r="H543" s="1">
        <f>IF(ISNA(VLOOKUP(tblPointScore[[#This Row],[Name / Club]],tblIll_Div1[[Name / Club]:[Points]],5,FALSE)),0,VLOOKUP(tblPointScore[[#This Row],[Name / Club]],tblIll_Div1[[Name / Club]:[Points]],5,FALSE))</f>
        <v>0</v>
      </c>
      <c r="I543" s="1">
        <f>IF(ISNA(VLOOKUP(tblPointScore[[#This Row],[Name / Club]],tblIll_Div2[[Name / Club]:[Points]],5,FALSE)),0,VLOOKUP(tblPointScore[[#This Row],[Name / Club]],tblIll_Div2[[Name / Club]:[Points]],5,FALSE))</f>
        <v>0</v>
      </c>
      <c r="J543" s="1">
        <f>IF(ISNA(VLOOKUP(tblPointScore[[#This Row],[Name / Club]],tblIll_Div1[Name / Club],1,FALSE)),IF(ISNA(VLOOKUP(tblPointScore[[#This Row],[Name / Club]],tblIll_Div2[Name / Club],1,FALSE)),0,3),3)</f>
        <v>0</v>
      </c>
      <c r="K543" s="1">
        <f>IF(ISNA(VLOOKUP(tblPointScore[[#This Row],[Name / Club]],tblMac_Div1A[[Name / Club]:[Points]],5,FALSE)),0,VLOOKUP(tblPointScore[[#This Row],[Name / Club]],tblMac_Div1A[[Name / Club]:[Points]],5,FALSE))</f>
        <v>0</v>
      </c>
      <c r="L543" s="1">
        <f>IF(ISNA(VLOOKUP(tblPointScore[[#This Row],[Name / Club]],tblMac_Div1B[[Name / Club]:[Points]],5,FALSE)),0,VLOOKUP(tblPointScore[[#This Row],[Name / Club]],tblMac_Div1B[[Name / Club]:[Points]],5,FALSE))</f>
        <v>0</v>
      </c>
      <c r="M543" s="1">
        <f>IF(ISNA(VLOOKUP(tblPointScore[[#This Row],[Name / Club]],tblMac_Div2A[[Name / Club]:[Points]],5,FALSE)),0,VLOOKUP(tblPointScore[[#This Row],[Name / Club]],tblMac_Div2A[[Name / Club]:[Points]],5,FALSE))</f>
        <v>0</v>
      </c>
      <c r="N543" s="1">
        <f>IF(ISNA(VLOOKUP(tblPointScore[[#This Row],[Name / Club]],tblMac_Div2B[[Name / Club]:[Points]],5,FALSE)),0,VLOOKUP(tblPointScore[[#This Row],[Name / Club]],tblMac_Div2B[[Name / Club]:[Points]],5,FALSE))</f>
        <v>0</v>
      </c>
      <c r="O54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43" s="1">
        <f>IF(ISNA(VLOOKUP(tblPointScore[[#This Row],[Name / Club]],tblNow_Div1A[[Name / Club]:[Points]],5,FALSE)),0,VLOOKUP(tblPointScore[[#This Row],[Name / Club]],tblNow_Div1A[[Name / Club]:[Points]],5,FALSE))</f>
        <v>0</v>
      </c>
      <c r="Q543" s="1">
        <f>IF(ISNA(VLOOKUP(tblPointScore[[#This Row],[Name / Club]],tblNow_Div1B[[Name / Club]:[Points]],5,FALSE)),0,VLOOKUP(tblPointScore[[#This Row],[Name / Club]],tblNow_Div1B[[Name / Club]:[Points]],5,FALSE))</f>
        <v>0</v>
      </c>
      <c r="R543" s="1">
        <f>IF(ISNA(VLOOKUP(tblPointScore[[#This Row],[Name / Club]],tblNow_Div2A[[Name / Club]:[Points]],5,FALSE)),0,VLOOKUP(tblPointScore[[#This Row],[Name / Club]],tblNow_Div2A[[Name / Club]:[Points]],5,FALSE))</f>
        <v>0</v>
      </c>
      <c r="S543" s="1">
        <f>IF(ISNA(VLOOKUP(tblPointScore[[#This Row],[Name / Club]],tblNow_Div2B[[Name / Club]:[Points]],5,FALSE)),0,VLOOKUP(tblPointScore[[#This Row],[Name / Club]],tblNow_Div2B[[Name / Club]:[Points]],5,FALSE))</f>
        <v>0</v>
      </c>
      <c r="T54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43" s="1">
        <f>IF(ISNA(VLOOKUP(tblPointScore[[#This Row],[Name / Club]],tblSthn_Div1[[Name / Club]:[Points]],5,FALSE)),0,VLOOKUP(tblPointScore[[#This Row],[Name / Club]],tblSthn_Div1[[Name / Club]:[Points]],5,FALSE))</f>
        <v>0</v>
      </c>
      <c r="V543" s="1">
        <f>IF(ISNA(VLOOKUP(tblPointScore[[#This Row],[Name / Club]],tblSthn_Div2[[Name / Club]:[Points]],5,FALSE)),0,VLOOKUP(tblPointScore[[#This Row],[Name / Club]],tblSthn_Div2[[Name / Club]:[Points]],5,FALSE))</f>
        <v>0</v>
      </c>
      <c r="W543" s="1">
        <f>IF(ISNA(VLOOKUP(tblPointScore[[#This Row],[Name / Club]],tblSthn_Div1[Name / Club],1,FALSE)),IF(ISNA(VLOOKUP(tblPointScore[[#This Row],[Name / Club]],tblSthn_Div2[Name / Club],1,FALSE)),0,3),3)</f>
        <v>0</v>
      </c>
      <c r="X543" s="1">
        <f>SUM(tblPointScore[[#This Row],[Glbn Div 1]:[Sth H Pts]])</f>
        <v>0</v>
      </c>
      <c r="Y54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4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43" s="38" t="str">
        <f>IF(AND(tblPointScore[[#This Row],[Div 1 Pts]]&gt;0,tblPointScore[[#This Row],[Div 2 Pts]]&gt;0),"Y","N")</f>
        <v>N</v>
      </c>
      <c r="AB543" s="35" t="str">
        <f>IF(AND(tblPointScore[[#This Row],[Mac Div 1 A]]&gt;0,tblPointScore[[#This Row],[Mac Div 1 B]]&gt;0),"Y","N")</f>
        <v>N</v>
      </c>
      <c r="AC543" s="35" t="str">
        <f>IF(AND(tblPointScore[[#This Row],[Mac Div 2 A]]&gt;0,tblPointScore[[#This Row],[Mac Div 2 B]]&gt;0),"Y","N")</f>
        <v>N</v>
      </c>
      <c r="AD543" s="35" t="str">
        <f>IF(AND(tblPointScore[[#This Row],[Now Div 1 A]]&gt;0,tblPointScore[[#This Row],[Now Div 1 B]]&gt;0),"Y","N")</f>
        <v>N</v>
      </c>
      <c r="AE543" s="35" t="str">
        <f>IF(AND(tblPointScore[[#This Row],[Now Div 2 A]]&gt;0,tblPointScore[[#This Row],[Now Div 2 B]]&gt;0),"Y","N")</f>
        <v>N</v>
      </c>
      <c r="AF54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44" spans="1:32" hidden="1">
      <c r="A544" s="1">
        <f ca="1">CELL("row", A543)-1</f>
        <v>542</v>
      </c>
      <c r="B544" s="7" t="s">
        <v>291</v>
      </c>
      <c r="C544" s="7" t="s">
        <v>682</v>
      </c>
      <c r="D544" s="4" t="str">
        <f>CONCATENATE(tblPointScore[[#This Row],[Name]]," - ",tblPointScore[[#This Row],[Club]])</f>
        <v>Playford Sam - CCC</v>
      </c>
      <c r="E544" s="1">
        <f>IF(ISNA(VLOOKUP(tblPointScore[[#This Row],[Name / Club]],tblGlbn_Div1[[Name / Club]:[Points]],5,FALSE)),0,VLOOKUP(tblPointScore[[#This Row],[Name / Club]],tblGlbn_Div1[[Name / Club]:[Points]],5,FALSE))</f>
        <v>0</v>
      </c>
      <c r="F544" s="1">
        <f>IF(ISNA(VLOOKUP(tblPointScore[[#This Row],[Name / Club]],tblGlbn_Div2[[Name / Club]:[Points]],5,FALSE)),0,VLOOKUP(tblPointScore[[#This Row],[Name / Club]],tblGlbn_Div2[[Name / Club]:[Points]],5,FALSE))</f>
        <v>0</v>
      </c>
      <c r="G544" s="1">
        <f>IF(ISNA(VLOOKUP(tblPointScore[[#This Row],[Name / Club]],tblGlbn_Div1[Name / Club],1,FALSE)),IF(ISNA(VLOOKUP(tblPointScore[[#This Row],[Name / Club]],tblGlbn_Div2[Name / Club],1,FALSE)),0,3),3)</f>
        <v>0</v>
      </c>
      <c r="H544" s="1">
        <f>IF(ISNA(VLOOKUP(tblPointScore[[#This Row],[Name / Club]],tblIll_Div1[[Name / Club]:[Points]],5,FALSE)),0,VLOOKUP(tblPointScore[[#This Row],[Name / Club]],tblIll_Div1[[Name / Club]:[Points]],5,FALSE))</f>
        <v>0</v>
      </c>
      <c r="I544" s="1">
        <f>IF(ISNA(VLOOKUP(tblPointScore[[#This Row],[Name / Club]],tblIll_Div2[[Name / Club]:[Points]],5,FALSE)),0,VLOOKUP(tblPointScore[[#This Row],[Name / Club]],tblIll_Div2[[Name / Club]:[Points]],5,FALSE))</f>
        <v>0</v>
      </c>
      <c r="J544" s="1">
        <f>IF(ISNA(VLOOKUP(tblPointScore[[#This Row],[Name / Club]],tblIll_Div1[Name / Club],1,FALSE)),IF(ISNA(VLOOKUP(tblPointScore[[#This Row],[Name / Club]],tblIll_Div2[Name / Club],1,FALSE)),0,3),3)</f>
        <v>0</v>
      </c>
      <c r="K544" s="1">
        <f>IF(ISNA(VLOOKUP(tblPointScore[[#This Row],[Name / Club]],tblMac_Div1A[[Name / Club]:[Points]],5,FALSE)),0,VLOOKUP(tblPointScore[[#This Row],[Name / Club]],tblMac_Div1A[[Name / Club]:[Points]],5,FALSE))</f>
        <v>0</v>
      </c>
      <c r="L544" s="1">
        <f>IF(ISNA(VLOOKUP(tblPointScore[[#This Row],[Name / Club]],tblMac_Div1B[[Name / Club]:[Points]],5,FALSE)),0,VLOOKUP(tblPointScore[[#This Row],[Name / Club]],tblMac_Div1B[[Name / Club]:[Points]],5,FALSE))</f>
        <v>0</v>
      </c>
      <c r="M544" s="1">
        <f>IF(ISNA(VLOOKUP(tblPointScore[[#This Row],[Name / Club]],tblMac_Div2A[[Name / Club]:[Points]],5,FALSE)),0,VLOOKUP(tblPointScore[[#This Row],[Name / Club]],tblMac_Div2A[[Name / Club]:[Points]],5,FALSE))</f>
        <v>0</v>
      </c>
      <c r="N544" s="1">
        <f>IF(ISNA(VLOOKUP(tblPointScore[[#This Row],[Name / Club]],tblMac_Div2B[[Name / Club]:[Points]],5,FALSE)),0,VLOOKUP(tblPointScore[[#This Row],[Name / Club]],tblMac_Div2B[[Name / Club]:[Points]],5,FALSE))</f>
        <v>0</v>
      </c>
      <c r="O54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44" s="1">
        <f>IF(ISNA(VLOOKUP(tblPointScore[[#This Row],[Name / Club]],tblNow_Div1A[[Name / Club]:[Points]],5,FALSE)),0,VLOOKUP(tblPointScore[[#This Row],[Name / Club]],tblNow_Div1A[[Name / Club]:[Points]],5,FALSE))</f>
        <v>0</v>
      </c>
      <c r="Q544" s="1">
        <f>IF(ISNA(VLOOKUP(tblPointScore[[#This Row],[Name / Club]],tblNow_Div1B[[Name / Club]:[Points]],5,FALSE)),0,VLOOKUP(tblPointScore[[#This Row],[Name / Club]],tblNow_Div1B[[Name / Club]:[Points]],5,FALSE))</f>
        <v>0</v>
      </c>
      <c r="R544" s="1">
        <f>IF(ISNA(VLOOKUP(tblPointScore[[#This Row],[Name / Club]],tblNow_Div2A[[Name / Club]:[Points]],5,FALSE)),0,VLOOKUP(tblPointScore[[#This Row],[Name / Club]],tblNow_Div2A[[Name / Club]:[Points]],5,FALSE))</f>
        <v>0</v>
      </c>
      <c r="S544" s="1">
        <f>IF(ISNA(VLOOKUP(tblPointScore[[#This Row],[Name / Club]],tblNow_Div2B[[Name / Club]:[Points]],5,FALSE)),0,VLOOKUP(tblPointScore[[#This Row],[Name / Club]],tblNow_Div2B[[Name / Club]:[Points]],5,FALSE))</f>
        <v>0</v>
      </c>
      <c r="T54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44" s="1">
        <f>IF(ISNA(VLOOKUP(tblPointScore[[#This Row],[Name / Club]],tblSthn_Div1[[Name / Club]:[Points]],5,FALSE)),0,VLOOKUP(tblPointScore[[#This Row],[Name / Club]],tblSthn_Div1[[Name / Club]:[Points]],5,FALSE))</f>
        <v>0</v>
      </c>
      <c r="V544" s="1">
        <f>IF(ISNA(VLOOKUP(tblPointScore[[#This Row],[Name / Club]],tblSthn_Div2[[Name / Club]:[Points]],5,FALSE)),0,VLOOKUP(tblPointScore[[#This Row],[Name / Club]],tblSthn_Div2[[Name / Club]:[Points]],5,FALSE))</f>
        <v>0</v>
      </c>
      <c r="W544" s="1">
        <f>IF(ISNA(VLOOKUP(tblPointScore[[#This Row],[Name / Club]],tblSthn_Div1[Name / Club],1,FALSE)),IF(ISNA(VLOOKUP(tblPointScore[[#This Row],[Name / Club]],tblSthn_Div2[Name / Club],1,FALSE)),0,3),3)</f>
        <v>0</v>
      </c>
      <c r="X544" s="1">
        <f>SUM(tblPointScore[[#This Row],[Glbn Div 1]:[Sth H Pts]])</f>
        <v>0</v>
      </c>
      <c r="Y54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4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44" s="38" t="str">
        <f>IF(AND(tblPointScore[[#This Row],[Div 1 Pts]]&gt;0,tblPointScore[[#This Row],[Div 2 Pts]]&gt;0),"Y","N")</f>
        <v>N</v>
      </c>
      <c r="AB544" s="35" t="str">
        <f>IF(AND(tblPointScore[[#This Row],[Mac Div 1 A]]&gt;0,tblPointScore[[#This Row],[Mac Div 1 B]]&gt;0),"Y","N")</f>
        <v>N</v>
      </c>
      <c r="AC544" s="35" t="str">
        <f>IF(AND(tblPointScore[[#This Row],[Mac Div 2 A]]&gt;0,tblPointScore[[#This Row],[Mac Div 2 B]]&gt;0),"Y","N")</f>
        <v>N</v>
      </c>
      <c r="AD544" s="35" t="str">
        <f>IF(AND(tblPointScore[[#This Row],[Now Div 1 A]]&gt;0,tblPointScore[[#This Row],[Now Div 1 B]]&gt;0),"Y","N")</f>
        <v>N</v>
      </c>
      <c r="AE544" s="35" t="str">
        <f>IF(AND(tblPointScore[[#This Row],[Now Div 2 A]]&gt;0,tblPointScore[[#This Row],[Now Div 2 B]]&gt;0),"Y","N")</f>
        <v>N</v>
      </c>
      <c r="AF54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45" spans="1:32" hidden="1">
      <c r="A545" s="1">
        <f ca="1">CELL("row", A544)-1</f>
        <v>543</v>
      </c>
      <c r="B545" s="7" t="s">
        <v>292</v>
      </c>
      <c r="C545" s="7" t="s">
        <v>685</v>
      </c>
      <c r="D545" s="4" t="str">
        <f>CONCATENATE(tblPointScore[[#This Row],[Name]]," - ",tblPointScore[[#This Row],[Club]])</f>
        <v>Prosperi Maria - ICC</v>
      </c>
      <c r="E545" s="1">
        <f>IF(ISNA(VLOOKUP(tblPointScore[[#This Row],[Name / Club]],tblGlbn_Div1[[Name / Club]:[Points]],5,FALSE)),0,VLOOKUP(tblPointScore[[#This Row],[Name / Club]],tblGlbn_Div1[[Name / Club]:[Points]],5,FALSE))</f>
        <v>0</v>
      </c>
      <c r="F545" s="1">
        <f>IF(ISNA(VLOOKUP(tblPointScore[[#This Row],[Name / Club]],tblGlbn_Div2[[Name / Club]:[Points]],5,FALSE)),0,VLOOKUP(tblPointScore[[#This Row],[Name / Club]],tblGlbn_Div2[[Name / Club]:[Points]],5,FALSE))</f>
        <v>0</v>
      </c>
      <c r="G545" s="1">
        <f>IF(ISNA(VLOOKUP(tblPointScore[[#This Row],[Name / Club]],tblGlbn_Div1[Name / Club],1,FALSE)),IF(ISNA(VLOOKUP(tblPointScore[[#This Row],[Name / Club]],tblGlbn_Div2[Name / Club],1,FALSE)),0,3),3)</f>
        <v>0</v>
      </c>
      <c r="H545" s="1">
        <f>IF(ISNA(VLOOKUP(tblPointScore[[#This Row],[Name / Club]],tblIll_Div1[[Name / Club]:[Points]],5,FALSE)),0,VLOOKUP(tblPointScore[[#This Row],[Name / Club]],tblIll_Div1[[Name / Club]:[Points]],5,FALSE))</f>
        <v>0</v>
      </c>
      <c r="I545" s="1">
        <f>IF(ISNA(VLOOKUP(tblPointScore[[#This Row],[Name / Club]],tblIll_Div2[[Name / Club]:[Points]],5,FALSE)),0,VLOOKUP(tblPointScore[[#This Row],[Name / Club]],tblIll_Div2[[Name / Club]:[Points]],5,FALSE))</f>
        <v>0</v>
      </c>
      <c r="J545" s="1">
        <f>IF(ISNA(VLOOKUP(tblPointScore[[#This Row],[Name / Club]],tblIll_Div1[Name / Club],1,FALSE)),IF(ISNA(VLOOKUP(tblPointScore[[#This Row],[Name / Club]],tblIll_Div2[Name / Club],1,FALSE)),0,3),3)</f>
        <v>0</v>
      </c>
      <c r="K545" s="1">
        <f>IF(ISNA(VLOOKUP(tblPointScore[[#This Row],[Name / Club]],tblMac_Div1A[[Name / Club]:[Points]],5,FALSE)),0,VLOOKUP(tblPointScore[[#This Row],[Name / Club]],tblMac_Div1A[[Name / Club]:[Points]],5,FALSE))</f>
        <v>0</v>
      </c>
      <c r="L545" s="1">
        <f>IF(ISNA(VLOOKUP(tblPointScore[[#This Row],[Name / Club]],tblMac_Div1B[[Name / Club]:[Points]],5,FALSE)),0,VLOOKUP(tblPointScore[[#This Row],[Name / Club]],tblMac_Div1B[[Name / Club]:[Points]],5,FALSE))</f>
        <v>0</v>
      </c>
      <c r="M545" s="1">
        <f>IF(ISNA(VLOOKUP(tblPointScore[[#This Row],[Name / Club]],tblMac_Div2A[[Name / Club]:[Points]],5,FALSE)),0,VLOOKUP(tblPointScore[[#This Row],[Name / Club]],tblMac_Div2A[[Name / Club]:[Points]],5,FALSE))</f>
        <v>0</v>
      </c>
      <c r="N545" s="1">
        <f>IF(ISNA(VLOOKUP(tblPointScore[[#This Row],[Name / Club]],tblMac_Div2B[[Name / Club]:[Points]],5,FALSE)),0,VLOOKUP(tblPointScore[[#This Row],[Name / Club]],tblMac_Div2B[[Name / Club]:[Points]],5,FALSE))</f>
        <v>0</v>
      </c>
      <c r="O54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45" s="1">
        <f>IF(ISNA(VLOOKUP(tblPointScore[[#This Row],[Name / Club]],tblNow_Div1A[[Name / Club]:[Points]],5,FALSE)),0,VLOOKUP(tblPointScore[[#This Row],[Name / Club]],tblNow_Div1A[[Name / Club]:[Points]],5,FALSE))</f>
        <v>0</v>
      </c>
      <c r="Q545" s="1">
        <f>IF(ISNA(VLOOKUP(tblPointScore[[#This Row],[Name / Club]],tblNow_Div1B[[Name / Club]:[Points]],5,FALSE)),0,VLOOKUP(tblPointScore[[#This Row],[Name / Club]],tblNow_Div1B[[Name / Club]:[Points]],5,FALSE))</f>
        <v>0</v>
      </c>
      <c r="R545" s="1">
        <f>IF(ISNA(VLOOKUP(tblPointScore[[#This Row],[Name / Club]],tblNow_Div2A[[Name / Club]:[Points]],5,FALSE)),0,VLOOKUP(tblPointScore[[#This Row],[Name / Club]],tblNow_Div2A[[Name / Club]:[Points]],5,FALSE))</f>
        <v>0</v>
      </c>
      <c r="S545" s="1">
        <f>IF(ISNA(VLOOKUP(tblPointScore[[#This Row],[Name / Club]],tblNow_Div2B[[Name / Club]:[Points]],5,FALSE)),0,VLOOKUP(tblPointScore[[#This Row],[Name / Club]],tblNow_Div2B[[Name / Club]:[Points]],5,FALSE))</f>
        <v>0</v>
      </c>
      <c r="T54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45" s="1">
        <f>IF(ISNA(VLOOKUP(tblPointScore[[#This Row],[Name / Club]],tblSthn_Div1[[Name / Club]:[Points]],5,FALSE)),0,VLOOKUP(tblPointScore[[#This Row],[Name / Club]],tblSthn_Div1[[Name / Club]:[Points]],5,FALSE))</f>
        <v>0</v>
      </c>
      <c r="V545" s="1">
        <f>IF(ISNA(VLOOKUP(tblPointScore[[#This Row],[Name / Club]],tblSthn_Div2[[Name / Club]:[Points]],5,FALSE)),0,VLOOKUP(tblPointScore[[#This Row],[Name / Club]],tblSthn_Div2[[Name / Club]:[Points]],5,FALSE))</f>
        <v>0</v>
      </c>
      <c r="W545" s="1">
        <f>IF(ISNA(VLOOKUP(tblPointScore[[#This Row],[Name / Club]],tblSthn_Div1[Name / Club],1,FALSE)),IF(ISNA(VLOOKUP(tblPointScore[[#This Row],[Name / Club]],tblSthn_Div2[Name / Club],1,FALSE)),0,3),3)</f>
        <v>0</v>
      </c>
      <c r="X545" s="1">
        <f>SUM(tblPointScore[[#This Row],[Glbn Div 1]:[Sth H Pts]])</f>
        <v>0</v>
      </c>
      <c r="Y54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4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45" s="38" t="str">
        <f>IF(AND(tblPointScore[[#This Row],[Div 1 Pts]]&gt;0,tblPointScore[[#This Row],[Div 2 Pts]]&gt;0),"Y","N")</f>
        <v>N</v>
      </c>
      <c r="AB545" s="35" t="str">
        <f>IF(AND(tblPointScore[[#This Row],[Mac Div 1 A]]&gt;0,tblPointScore[[#This Row],[Mac Div 1 B]]&gt;0),"Y","N")</f>
        <v>N</v>
      </c>
      <c r="AC545" s="35" t="str">
        <f>IF(AND(tblPointScore[[#This Row],[Mac Div 2 A]]&gt;0,tblPointScore[[#This Row],[Mac Div 2 B]]&gt;0),"Y","N")</f>
        <v>N</v>
      </c>
      <c r="AD545" s="35" t="str">
        <f>IF(AND(tblPointScore[[#This Row],[Now Div 1 A]]&gt;0,tblPointScore[[#This Row],[Now Div 1 B]]&gt;0),"Y","N")</f>
        <v>N</v>
      </c>
      <c r="AE545" s="35" t="str">
        <f>IF(AND(tblPointScore[[#This Row],[Now Div 2 A]]&gt;0,tblPointScore[[#This Row],[Now Div 2 B]]&gt;0),"Y","N")</f>
        <v>N</v>
      </c>
      <c r="AF54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46" spans="1:32" hidden="1">
      <c r="A546" s="1">
        <f ca="1">CELL("row", A545)-1</f>
        <v>544</v>
      </c>
      <c r="B546" s="7" t="s">
        <v>516</v>
      </c>
      <c r="C546" s="7" t="s">
        <v>685</v>
      </c>
      <c r="D546" s="4" t="str">
        <f>CONCATENATE(tblPointScore[[#This Row],[Name]]," - ",tblPointScore[[#This Row],[Club]])</f>
        <v>Pulo Tony - ICC</v>
      </c>
      <c r="E546" s="1">
        <f>IF(ISNA(VLOOKUP(tblPointScore[[#This Row],[Name / Club]],tblGlbn_Div1[[Name / Club]:[Points]],5,FALSE)),0,VLOOKUP(tblPointScore[[#This Row],[Name / Club]],tblGlbn_Div1[[Name / Club]:[Points]],5,FALSE))</f>
        <v>0</v>
      </c>
      <c r="F546" s="9">
        <f>IF(ISNA(VLOOKUP(tblPointScore[[#This Row],[Name / Club]],tblGlbn_Div2[[Name / Club]:[Points]],5,FALSE)),0,VLOOKUP(tblPointScore[[#This Row],[Name / Club]],tblGlbn_Div2[[Name / Club]:[Points]],5,FALSE))</f>
        <v>0</v>
      </c>
      <c r="G546" s="9">
        <f>IF(ISNA(VLOOKUP(tblPointScore[[#This Row],[Name / Club]],tblGlbn_Div1[Name / Club],1,FALSE)),IF(ISNA(VLOOKUP(tblPointScore[[#This Row],[Name / Club]],tblGlbn_Div2[Name / Club],1,FALSE)),0,3),3)</f>
        <v>0</v>
      </c>
      <c r="H546" s="1">
        <f>IF(ISNA(VLOOKUP(tblPointScore[[#This Row],[Name / Club]],tblIll_Div1[[Name / Club]:[Points]],5,FALSE)),0,VLOOKUP(tblPointScore[[#This Row],[Name / Club]],tblIll_Div1[[Name / Club]:[Points]],5,FALSE))</f>
        <v>0</v>
      </c>
      <c r="I546" s="1">
        <f>IF(ISNA(VLOOKUP(tblPointScore[[#This Row],[Name / Club]],tblIll_Div2[[Name / Club]:[Points]],5,FALSE)),0,VLOOKUP(tblPointScore[[#This Row],[Name / Club]],tblIll_Div2[[Name / Club]:[Points]],5,FALSE))</f>
        <v>0</v>
      </c>
      <c r="J546" s="1">
        <f>IF(ISNA(VLOOKUP(tblPointScore[[#This Row],[Name / Club]],tblIll_Div1[Name / Club],1,FALSE)),IF(ISNA(VLOOKUP(tblPointScore[[#This Row],[Name / Club]],tblIll_Div2[Name / Club],1,FALSE)),0,3),3)</f>
        <v>0</v>
      </c>
      <c r="K546" s="1">
        <f>IF(ISNA(VLOOKUP(tblPointScore[[#This Row],[Name / Club]],tblMac_Div1A[[Name / Club]:[Points]],5,FALSE)),0,VLOOKUP(tblPointScore[[#This Row],[Name / Club]],tblMac_Div1A[[Name / Club]:[Points]],5,FALSE))</f>
        <v>0</v>
      </c>
      <c r="L546" s="1">
        <f>IF(ISNA(VLOOKUP(tblPointScore[[#This Row],[Name / Club]],tblMac_Div1B[[Name / Club]:[Points]],5,FALSE)),0,VLOOKUP(tblPointScore[[#This Row],[Name / Club]],tblMac_Div1B[[Name / Club]:[Points]],5,FALSE))</f>
        <v>0</v>
      </c>
      <c r="M546" s="1">
        <f>IF(ISNA(VLOOKUP(tblPointScore[[#This Row],[Name / Club]],tblMac_Div2A[[Name / Club]:[Points]],5,FALSE)),0,VLOOKUP(tblPointScore[[#This Row],[Name / Club]],tblMac_Div2A[[Name / Club]:[Points]],5,FALSE))</f>
        <v>0</v>
      </c>
      <c r="N546" s="1">
        <f>IF(ISNA(VLOOKUP(tblPointScore[[#This Row],[Name / Club]],tblMac_Div2B[[Name / Club]:[Points]],5,FALSE)),0,VLOOKUP(tblPointScore[[#This Row],[Name / Club]],tblMac_Div2B[[Name / Club]:[Points]],5,FALSE))</f>
        <v>0</v>
      </c>
      <c r="O54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46" s="1">
        <f>IF(ISNA(VLOOKUP(tblPointScore[[#This Row],[Name / Club]],tblNow_Div1A[[Name / Club]:[Points]],5,FALSE)),0,VLOOKUP(tblPointScore[[#This Row],[Name / Club]],tblNow_Div1A[[Name / Club]:[Points]],5,FALSE))</f>
        <v>0</v>
      </c>
      <c r="Q546" s="1">
        <f>IF(ISNA(VLOOKUP(tblPointScore[[#This Row],[Name / Club]],tblNow_Div1B[[Name / Club]:[Points]],5,FALSE)),0,VLOOKUP(tblPointScore[[#This Row],[Name / Club]],tblNow_Div1B[[Name / Club]:[Points]],5,FALSE))</f>
        <v>0</v>
      </c>
      <c r="R546" s="1">
        <f>IF(ISNA(VLOOKUP(tblPointScore[[#This Row],[Name / Club]],tblNow_Div2A[[Name / Club]:[Points]],5,FALSE)),0,VLOOKUP(tblPointScore[[#This Row],[Name / Club]],tblNow_Div2A[[Name / Club]:[Points]],5,FALSE))</f>
        <v>0</v>
      </c>
      <c r="S546" s="1">
        <f>IF(ISNA(VLOOKUP(tblPointScore[[#This Row],[Name / Club]],tblNow_Div2B[[Name / Club]:[Points]],5,FALSE)),0,VLOOKUP(tblPointScore[[#This Row],[Name / Club]],tblNow_Div2B[[Name / Club]:[Points]],5,FALSE))</f>
        <v>0</v>
      </c>
      <c r="T54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46" s="1">
        <f>IF(ISNA(VLOOKUP(tblPointScore[[#This Row],[Name / Club]],tblSthn_Div1[[Name / Club]:[Points]],5,FALSE)),0,VLOOKUP(tblPointScore[[#This Row],[Name / Club]],tblSthn_Div1[[Name / Club]:[Points]],5,FALSE))</f>
        <v>0</v>
      </c>
      <c r="V546" s="1">
        <f>IF(ISNA(VLOOKUP(tblPointScore[[#This Row],[Name / Club]],tblSthn_Div2[[Name / Club]:[Points]],5,FALSE)),0,VLOOKUP(tblPointScore[[#This Row],[Name / Club]],tblSthn_Div2[[Name / Club]:[Points]],5,FALSE))</f>
        <v>0</v>
      </c>
      <c r="W546" s="1">
        <f>IF(ISNA(VLOOKUP(tblPointScore[[#This Row],[Name / Club]],tblSthn_Div1[Name / Club],1,FALSE)),IF(ISNA(VLOOKUP(tblPointScore[[#This Row],[Name / Club]],tblSthn_Div2[Name / Club],1,FALSE)),0,3),3)</f>
        <v>0</v>
      </c>
      <c r="X546" s="9">
        <f>SUM(tblPointScore[[#This Row],[Glbn Div 1]:[Sth H Pts]])</f>
        <v>0</v>
      </c>
      <c r="Y54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4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46" s="38" t="str">
        <f>IF(AND(tblPointScore[[#This Row],[Div 1 Pts]]&gt;0,tblPointScore[[#This Row],[Div 2 Pts]]&gt;0),"Y","N")</f>
        <v>N</v>
      </c>
      <c r="AB546" s="35" t="str">
        <f>IF(AND(tblPointScore[[#This Row],[Mac Div 1 A]]&gt;0,tblPointScore[[#This Row],[Mac Div 1 B]]&gt;0),"Y","N")</f>
        <v>N</v>
      </c>
      <c r="AC546" s="35" t="str">
        <f>IF(AND(tblPointScore[[#This Row],[Mac Div 2 A]]&gt;0,tblPointScore[[#This Row],[Mac Div 2 B]]&gt;0),"Y","N")</f>
        <v>N</v>
      </c>
      <c r="AD546" s="35" t="str">
        <f>IF(AND(tblPointScore[[#This Row],[Now Div 1 A]]&gt;0,tblPointScore[[#This Row],[Now Div 1 B]]&gt;0),"Y","N")</f>
        <v>N</v>
      </c>
      <c r="AE546" s="35" t="str">
        <f>IF(AND(tblPointScore[[#This Row],[Now Div 2 A]]&gt;0,tblPointScore[[#This Row],[Now Div 2 B]]&gt;0),"Y","N")</f>
        <v>N</v>
      </c>
      <c r="AF54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47" spans="1:32" hidden="1">
      <c r="A547" s="1">
        <f ca="1">CELL("row", A546)-1</f>
        <v>545</v>
      </c>
      <c r="B547" s="7" t="s">
        <v>517</v>
      </c>
      <c r="C547" s="7" t="s">
        <v>682</v>
      </c>
      <c r="D547" s="4" t="str">
        <f>CONCATENATE(tblPointScore[[#This Row],[Name]]," - ",tblPointScore[[#This Row],[Club]])</f>
        <v>Rainbow Gerard - CCC</v>
      </c>
      <c r="E547" s="1">
        <f>IF(ISNA(VLOOKUP(tblPointScore[[#This Row],[Name / Club]],tblGlbn_Div1[[Name / Club]:[Points]],5,FALSE)),0,VLOOKUP(tblPointScore[[#This Row],[Name / Club]],tblGlbn_Div1[[Name / Club]:[Points]],5,FALSE))</f>
        <v>0</v>
      </c>
      <c r="F547" s="9">
        <f>IF(ISNA(VLOOKUP(tblPointScore[[#This Row],[Name / Club]],tblGlbn_Div2[[Name / Club]:[Points]],5,FALSE)),0,VLOOKUP(tblPointScore[[#This Row],[Name / Club]],tblGlbn_Div2[[Name / Club]:[Points]],5,FALSE))</f>
        <v>0</v>
      </c>
      <c r="G547" s="9">
        <f>IF(ISNA(VLOOKUP(tblPointScore[[#This Row],[Name / Club]],tblGlbn_Div1[Name / Club],1,FALSE)),IF(ISNA(VLOOKUP(tblPointScore[[#This Row],[Name / Club]],tblGlbn_Div2[Name / Club],1,FALSE)),0,3),3)</f>
        <v>0</v>
      </c>
      <c r="H547" s="1">
        <f>IF(ISNA(VLOOKUP(tblPointScore[[#This Row],[Name / Club]],tblIll_Div1[[Name / Club]:[Points]],5,FALSE)),0,VLOOKUP(tblPointScore[[#This Row],[Name / Club]],tblIll_Div1[[Name / Club]:[Points]],5,FALSE))</f>
        <v>0</v>
      </c>
      <c r="I547" s="1">
        <f>IF(ISNA(VLOOKUP(tblPointScore[[#This Row],[Name / Club]],tblIll_Div2[[Name / Club]:[Points]],5,FALSE)),0,VLOOKUP(tblPointScore[[#This Row],[Name / Club]],tblIll_Div2[[Name / Club]:[Points]],5,FALSE))</f>
        <v>0</v>
      </c>
      <c r="J547" s="1">
        <f>IF(ISNA(VLOOKUP(tblPointScore[[#This Row],[Name / Club]],tblIll_Div1[Name / Club],1,FALSE)),IF(ISNA(VLOOKUP(tblPointScore[[#This Row],[Name / Club]],tblIll_Div2[Name / Club],1,FALSE)),0,3),3)</f>
        <v>0</v>
      </c>
      <c r="K547" s="1">
        <f>IF(ISNA(VLOOKUP(tblPointScore[[#This Row],[Name / Club]],tblMac_Div1A[[Name / Club]:[Points]],5,FALSE)),0,VLOOKUP(tblPointScore[[#This Row],[Name / Club]],tblMac_Div1A[[Name / Club]:[Points]],5,FALSE))</f>
        <v>0</v>
      </c>
      <c r="L547" s="1">
        <f>IF(ISNA(VLOOKUP(tblPointScore[[#This Row],[Name / Club]],tblMac_Div1B[[Name / Club]:[Points]],5,FALSE)),0,VLOOKUP(tblPointScore[[#This Row],[Name / Club]],tblMac_Div1B[[Name / Club]:[Points]],5,FALSE))</f>
        <v>0</v>
      </c>
      <c r="M547" s="1">
        <f>IF(ISNA(VLOOKUP(tblPointScore[[#This Row],[Name / Club]],tblMac_Div2A[[Name / Club]:[Points]],5,FALSE)),0,VLOOKUP(tblPointScore[[#This Row],[Name / Club]],tblMac_Div2A[[Name / Club]:[Points]],5,FALSE))</f>
        <v>0</v>
      </c>
      <c r="N547" s="1">
        <f>IF(ISNA(VLOOKUP(tblPointScore[[#This Row],[Name / Club]],tblMac_Div2B[[Name / Club]:[Points]],5,FALSE)),0,VLOOKUP(tblPointScore[[#This Row],[Name / Club]],tblMac_Div2B[[Name / Club]:[Points]],5,FALSE))</f>
        <v>0</v>
      </c>
      <c r="O54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47" s="1">
        <f>IF(ISNA(VLOOKUP(tblPointScore[[#This Row],[Name / Club]],tblNow_Div1A[[Name / Club]:[Points]],5,FALSE)),0,VLOOKUP(tblPointScore[[#This Row],[Name / Club]],tblNow_Div1A[[Name / Club]:[Points]],5,FALSE))</f>
        <v>0</v>
      </c>
      <c r="Q547" s="1">
        <f>IF(ISNA(VLOOKUP(tblPointScore[[#This Row],[Name / Club]],tblNow_Div1B[[Name / Club]:[Points]],5,FALSE)),0,VLOOKUP(tblPointScore[[#This Row],[Name / Club]],tblNow_Div1B[[Name / Club]:[Points]],5,FALSE))</f>
        <v>0</v>
      </c>
      <c r="R547" s="1">
        <f>IF(ISNA(VLOOKUP(tblPointScore[[#This Row],[Name / Club]],tblNow_Div2A[[Name / Club]:[Points]],5,FALSE)),0,VLOOKUP(tblPointScore[[#This Row],[Name / Club]],tblNow_Div2A[[Name / Club]:[Points]],5,FALSE))</f>
        <v>0</v>
      </c>
      <c r="S547" s="1">
        <f>IF(ISNA(VLOOKUP(tblPointScore[[#This Row],[Name / Club]],tblNow_Div2B[[Name / Club]:[Points]],5,FALSE)),0,VLOOKUP(tblPointScore[[#This Row],[Name / Club]],tblNow_Div2B[[Name / Club]:[Points]],5,FALSE))</f>
        <v>0</v>
      </c>
      <c r="T54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47" s="1">
        <f>IF(ISNA(VLOOKUP(tblPointScore[[#This Row],[Name / Club]],tblSthn_Div1[[Name / Club]:[Points]],5,FALSE)),0,VLOOKUP(tblPointScore[[#This Row],[Name / Club]],tblSthn_Div1[[Name / Club]:[Points]],5,FALSE))</f>
        <v>0</v>
      </c>
      <c r="V547" s="1">
        <f>IF(ISNA(VLOOKUP(tblPointScore[[#This Row],[Name / Club]],tblSthn_Div2[[Name / Club]:[Points]],5,FALSE)),0,VLOOKUP(tblPointScore[[#This Row],[Name / Club]],tblSthn_Div2[[Name / Club]:[Points]],5,FALSE))</f>
        <v>0</v>
      </c>
      <c r="W547" s="1">
        <f>IF(ISNA(VLOOKUP(tblPointScore[[#This Row],[Name / Club]],tblSthn_Div1[Name / Club],1,FALSE)),IF(ISNA(VLOOKUP(tblPointScore[[#This Row],[Name / Club]],tblSthn_Div2[Name / Club],1,FALSE)),0,3),3)</f>
        <v>0</v>
      </c>
      <c r="X547" s="9">
        <f>SUM(tblPointScore[[#This Row],[Glbn Div 1]:[Sth H Pts]])</f>
        <v>0</v>
      </c>
      <c r="Y54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4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47" s="38" t="str">
        <f>IF(AND(tblPointScore[[#This Row],[Div 1 Pts]]&gt;0,tblPointScore[[#This Row],[Div 2 Pts]]&gt;0),"Y","N")</f>
        <v>N</v>
      </c>
      <c r="AB547" s="35" t="str">
        <f>IF(AND(tblPointScore[[#This Row],[Mac Div 1 A]]&gt;0,tblPointScore[[#This Row],[Mac Div 1 B]]&gt;0),"Y","N")</f>
        <v>N</v>
      </c>
      <c r="AC547" s="35" t="str">
        <f>IF(AND(tblPointScore[[#This Row],[Mac Div 2 A]]&gt;0,tblPointScore[[#This Row],[Mac Div 2 B]]&gt;0),"Y","N")</f>
        <v>N</v>
      </c>
      <c r="AD547" s="35" t="str">
        <f>IF(AND(tblPointScore[[#This Row],[Now Div 1 A]]&gt;0,tblPointScore[[#This Row],[Now Div 1 B]]&gt;0),"Y","N")</f>
        <v>N</v>
      </c>
      <c r="AE547" s="35" t="str">
        <f>IF(AND(tblPointScore[[#This Row],[Now Div 2 A]]&gt;0,tblPointScore[[#This Row],[Now Div 2 B]]&gt;0),"Y","N")</f>
        <v>N</v>
      </c>
      <c r="AF54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48" spans="1:32" hidden="1">
      <c r="A548" s="1">
        <f ca="1">CELL("row", A547)-1</f>
        <v>546</v>
      </c>
      <c r="B548" s="7" t="s">
        <v>518</v>
      </c>
      <c r="C548" s="7" t="s">
        <v>683</v>
      </c>
      <c r="D548" s="4" t="str">
        <f>CONCATENATE(tblPointScore[[#This Row],[Name]]," - ",tblPointScore[[#This Row],[Club]])</f>
        <v>Rajic Joe - SHCC</v>
      </c>
      <c r="E548" s="1">
        <f>IF(ISNA(VLOOKUP(tblPointScore[[#This Row],[Name / Club]],tblGlbn_Div1[[Name / Club]:[Points]],5,FALSE)),0,VLOOKUP(tblPointScore[[#This Row],[Name / Club]],tblGlbn_Div1[[Name / Club]:[Points]],5,FALSE))</f>
        <v>0</v>
      </c>
      <c r="F548" s="9">
        <f>IF(ISNA(VLOOKUP(tblPointScore[[#This Row],[Name / Club]],tblGlbn_Div2[[Name / Club]:[Points]],5,FALSE)),0,VLOOKUP(tblPointScore[[#This Row],[Name / Club]],tblGlbn_Div2[[Name / Club]:[Points]],5,FALSE))</f>
        <v>0</v>
      </c>
      <c r="G548" s="9">
        <f>IF(ISNA(VLOOKUP(tblPointScore[[#This Row],[Name / Club]],tblGlbn_Div1[Name / Club],1,FALSE)),IF(ISNA(VLOOKUP(tblPointScore[[#This Row],[Name / Club]],tblGlbn_Div2[Name / Club],1,FALSE)),0,3),3)</f>
        <v>0</v>
      </c>
      <c r="H548" s="1">
        <f>IF(ISNA(VLOOKUP(tblPointScore[[#This Row],[Name / Club]],tblIll_Div1[[Name / Club]:[Points]],5,FALSE)),0,VLOOKUP(tblPointScore[[#This Row],[Name / Club]],tblIll_Div1[[Name / Club]:[Points]],5,FALSE))</f>
        <v>0</v>
      </c>
      <c r="I548" s="1">
        <f>IF(ISNA(VLOOKUP(tblPointScore[[#This Row],[Name / Club]],tblIll_Div2[[Name / Club]:[Points]],5,FALSE)),0,VLOOKUP(tblPointScore[[#This Row],[Name / Club]],tblIll_Div2[[Name / Club]:[Points]],5,FALSE))</f>
        <v>0</v>
      </c>
      <c r="J548" s="1">
        <f>IF(ISNA(VLOOKUP(tblPointScore[[#This Row],[Name / Club]],tblIll_Div1[Name / Club],1,FALSE)),IF(ISNA(VLOOKUP(tblPointScore[[#This Row],[Name / Club]],tblIll_Div2[Name / Club],1,FALSE)),0,3),3)</f>
        <v>0</v>
      </c>
      <c r="K548" s="1">
        <f>IF(ISNA(VLOOKUP(tblPointScore[[#This Row],[Name / Club]],tblMac_Div1A[[Name / Club]:[Points]],5,FALSE)),0,VLOOKUP(tblPointScore[[#This Row],[Name / Club]],tblMac_Div1A[[Name / Club]:[Points]],5,FALSE))</f>
        <v>0</v>
      </c>
      <c r="L548" s="1">
        <f>IF(ISNA(VLOOKUP(tblPointScore[[#This Row],[Name / Club]],tblMac_Div1B[[Name / Club]:[Points]],5,FALSE)),0,VLOOKUP(tblPointScore[[#This Row],[Name / Club]],tblMac_Div1B[[Name / Club]:[Points]],5,FALSE))</f>
        <v>0</v>
      </c>
      <c r="M548" s="1">
        <f>IF(ISNA(VLOOKUP(tblPointScore[[#This Row],[Name / Club]],tblMac_Div2A[[Name / Club]:[Points]],5,FALSE)),0,VLOOKUP(tblPointScore[[#This Row],[Name / Club]],tblMac_Div2A[[Name / Club]:[Points]],5,FALSE))</f>
        <v>0</v>
      </c>
      <c r="N548" s="1">
        <f>IF(ISNA(VLOOKUP(tblPointScore[[#This Row],[Name / Club]],tblMac_Div2B[[Name / Club]:[Points]],5,FALSE)),0,VLOOKUP(tblPointScore[[#This Row],[Name / Club]],tblMac_Div2B[[Name / Club]:[Points]],5,FALSE))</f>
        <v>0</v>
      </c>
      <c r="O54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48" s="1">
        <f>IF(ISNA(VLOOKUP(tblPointScore[[#This Row],[Name / Club]],tblNow_Div1A[[Name / Club]:[Points]],5,FALSE)),0,VLOOKUP(tblPointScore[[#This Row],[Name / Club]],tblNow_Div1A[[Name / Club]:[Points]],5,FALSE))</f>
        <v>0</v>
      </c>
      <c r="Q548" s="1">
        <f>IF(ISNA(VLOOKUP(tblPointScore[[#This Row],[Name / Club]],tblNow_Div1B[[Name / Club]:[Points]],5,FALSE)),0,VLOOKUP(tblPointScore[[#This Row],[Name / Club]],tblNow_Div1B[[Name / Club]:[Points]],5,FALSE))</f>
        <v>0</v>
      </c>
      <c r="R548" s="1">
        <f>IF(ISNA(VLOOKUP(tblPointScore[[#This Row],[Name / Club]],tblNow_Div2A[[Name / Club]:[Points]],5,FALSE)),0,VLOOKUP(tblPointScore[[#This Row],[Name / Club]],tblNow_Div2A[[Name / Club]:[Points]],5,FALSE))</f>
        <v>0</v>
      </c>
      <c r="S548" s="1">
        <f>IF(ISNA(VLOOKUP(tblPointScore[[#This Row],[Name / Club]],tblNow_Div2B[[Name / Club]:[Points]],5,FALSE)),0,VLOOKUP(tblPointScore[[#This Row],[Name / Club]],tblNow_Div2B[[Name / Club]:[Points]],5,FALSE))</f>
        <v>0</v>
      </c>
      <c r="T54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48" s="1">
        <f>IF(ISNA(VLOOKUP(tblPointScore[[#This Row],[Name / Club]],tblSthn_Div1[[Name / Club]:[Points]],5,FALSE)),0,VLOOKUP(tblPointScore[[#This Row],[Name / Club]],tblSthn_Div1[[Name / Club]:[Points]],5,FALSE))</f>
        <v>0</v>
      </c>
      <c r="V548" s="1">
        <f>IF(ISNA(VLOOKUP(tblPointScore[[#This Row],[Name / Club]],tblSthn_Div2[[Name / Club]:[Points]],5,FALSE)),0,VLOOKUP(tblPointScore[[#This Row],[Name / Club]],tblSthn_Div2[[Name / Club]:[Points]],5,FALSE))</f>
        <v>0</v>
      </c>
      <c r="W548" s="1">
        <f>IF(ISNA(VLOOKUP(tblPointScore[[#This Row],[Name / Club]],tblSthn_Div1[Name / Club],1,FALSE)),IF(ISNA(VLOOKUP(tblPointScore[[#This Row],[Name / Club]],tblSthn_Div2[Name / Club],1,FALSE)),0,3),3)</f>
        <v>0</v>
      </c>
      <c r="X548" s="9">
        <f>SUM(tblPointScore[[#This Row],[Glbn Div 1]:[Sth H Pts]])</f>
        <v>0</v>
      </c>
      <c r="Y54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4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48" s="38" t="str">
        <f>IF(AND(tblPointScore[[#This Row],[Div 1 Pts]]&gt;0,tblPointScore[[#This Row],[Div 2 Pts]]&gt;0),"Y","N")</f>
        <v>N</v>
      </c>
      <c r="AB548" s="35" t="str">
        <f>IF(AND(tblPointScore[[#This Row],[Mac Div 1 A]]&gt;0,tblPointScore[[#This Row],[Mac Div 1 B]]&gt;0),"Y","N")</f>
        <v>N</v>
      </c>
      <c r="AC548" s="35" t="str">
        <f>IF(AND(tblPointScore[[#This Row],[Mac Div 2 A]]&gt;0,tblPointScore[[#This Row],[Mac Div 2 B]]&gt;0),"Y","N")</f>
        <v>N</v>
      </c>
      <c r="AD548" s="35" t="str">
        <f>IF(AND(tblPointScore[[#This Row],[Now Div 1 A]]&gt;0,tblPointScore[[#This Row],[Now Div 1 B]]&gt;0),"Y","N")</f>
        <v>N</v>
      </c>
      <c r="AE548" s="35" t="str">
        <f>IF(AND(tblPointScore[[#This Row],[Now Div 2 A]]&gt;0,tblPointScore[[#This Row],[Now Div 2 B]]&gt;0),"Y","N")</f>
        <v>N</v>
      </c>
      <c r="AF54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49" spans="1:32" hidden="1">
      <c r="A549" s="1">
        <f ca="1">CELL("row", A548)-1</f>
        <v>547</v>
      </c>
      <c r="B549" s="7" t="s">
        <v>519</v>
      </c>
      <c r="C549" s="7" t="s">
        <v>685</v>
      </c>
      <c r="D549" s="4" t="str">
        <f>CONCATENATE(tblPointScore[[#This Row],[Name]]," - ",tblPointScore[[#This Row],[Club]])</f>
        <v>Rasmussen Earl - ICC</v>
      </c>
      <c r="E549" s="1">
        <f>IF(ISNA(VLOOKUP(tblPointScore[[#This Row],[Name / Club]],tblGlbn_Div1[[Name / Club]:[Points]],5,FALSE)),0,VLOOKUP(tblPointScore[[#This Row],[Name / Club]],tblGlbn_Div1[[Name / Club]:[Points]],5,FALSE))</f>
        <v>0</v>
      </c>
      <c r="F549" s="9">
        <f>IF(ISNA(VLOOKUP(tblPointScore[[#This Row],[Name / Club]],tblGlbn_Div2[[Name / Club]:[Points]],5,FALSE)),0,VLOOKUP(tblPointScore[[#This Row],[Name / Club]],tblGlbn_Div2[[Name / Club]:[Points]],5,FALSE))</f>
        <v>0</v>
      </c>
      <c r="G549" s="9">
        <f>IF(ISNA(VLOOKUP(tblPointScore[[#This Row],[Name / Club]],tblGlbn_Div1[Name / Club],1,FALSE)),IF(ISNA(VLOOKUP(tblPointScore[[#This Row],[Name / Club]],tblGlbn_Div2[Name / Club],1,FALSE)),0,3),3)</f>
        <v>0</v>
      </c>
      <c r="H549" s="1">
        <f>IF(ISNA(VLOOKUP(tblPointScore[[#This Row],[Name / Club]],tblIll_Div1[[Name / Club]:[Points]],5,FALSE)),0,VLOOKUP(tblPointScore[[#This Row],[Name / Club]],tblIll_Div1[[Name / Club]:[Points]],5,FALSE))</f>
        <v>0</v>
      </c>
      <c r="I549" s="1">
        <f>IF(ISNA(VLOOKUP(tblPointScore[[#This Row],[Name / Club]],tblIll_Div2[[Name / Club]:[Points]],5,FALSE)),0,VLOOKUP(tblPointScore[[#This Row],[Name / Club]],tblIll_Div2[[Name / Club]:[Points]],5,FALSE))</f>
        <v>0</v>
      </c>
      <c r="J549" s="1">
        <f>IF(ISNA(VLOOKUP(tblPointScore[[#This Row],[Name / Club]],tblIll_Div1[Name / Club],1,FALSE)),IF(ISNA(VLOOKUP(tblPointScore[[#This Row],[Name / Club]],tblIll_Div2[Name / Club],1,FALSE)),0,3),3)</f>
        <v>0</v>
      </c>
      <c r="K549" s="1">
        <f>IF(ISNA(VLOOKUP(tblPointScore[[#This Row],[Name / Club]],tblMac_Div1A[[Name / Club]:[Points]],5,FALSE)),0,VLOOKUP(tblPointScore[[#This Row],[Name / Club]],tblMac_Div1A[[Name / Club]:[Points]],5,FALSE))</f>
        <v>0</v>
      </c>
      <c r="L549" s="1">
        <f>IF(ISNA(VLOOKUP(tblPointScore[[#This Row],[Name / Club]],tblMac_Div1B[[Name / Club]:[Points]],5,FALSE)),0,VLOOKUP(tblPointScore[[#This Row],[Name / Club]],tblMac_Div1B[[Name / Club]:[Points]],5,FALSE))</f>
        <v>0</v>
      </c>
      <c r="M549" s="1">
        <f>IF(ISNA(VLOOKUP(tblPointScore[[#This Row],[Name / Club]],tblMac_Div2A[[Name / Club]:[Points]],5,FALSE)),0,VLOOKUP(tblPointScore[[#This Row],[Name / Club]],tblMac_Div2A[[Name / Club]:[Points]],5,FALSE))</f>
        <v>0</v>
      </c>
      <c r="N549" s="1">
        <f>IF(ISNA(VLOOKUP(tblPointScore[[#This Row],[Name / Club]],tblMac_Div2B[[Name / Club]:[Points]],5,FALSE)),0,VLOOKUP(tblPointScore[[#This Row],[Name / Club]],tblMac_Div2B[[Name / Club]:[Points]],5,FALSE))</f>
        <v>0</v>
      </c>
      <c r="O54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49" s="1">
        <f>IF(ISNA(VLOOKUP(tblPointScore[[#This Row],[Name / Club]],tblNow_Div1A[[Name / Club]:[Points]],5,FALSE)),0,VLOOKUP(tblPointScore[[#This Row],[Name / Club]],tblNow_Div1A[[Name / Club]:[Points]],5,FALSE))</f>
        <v>0</v>
      </c>
      <c r="Q549" s="1">
        <f>IF(ISNA(VLOOKUP(tblPointScore[[#This Row],[Name / Club]],tblNow_Div1B[[Name / Club]:[Points]],5,FALSE)),0,VLOOKUP(tblPointScore[[#This Row],[Name / Club]],tblNow_Div1B[[Name / Club]:[Points]],5,FALSE))</f>
        <v>0</v>
      </c>
      <c r="R549" s="1">
        <f>IF(ISNA(VLOOKUP(tblPointScore[[#This Row],[Name / Club]],tblNow_Div2A[[Name / Club]:[Points]],5,FALSE)),0,VLOOKUP(tblPointScore[[#This Row],[Name / Club]],tblNow_Div2A[[Name / Club]:[Points]],5,FALSE))</f>
        <v>0</v>
      </c>
      <c r="S549" s="1">
        <f>IF(ISNA(VLOOKUP(tblPointScore[[#This Row],[Name / Club]],tblNow_Div2B[[Name / Club]:[Points]],5,FALSE)),0,VLOOKUP(tblPointScore[[#This Row],[Name / Club]],tblNow_Div2B[[Name / Club]:[Points]],5,FALSE))</f>
        <v>0</v>
      </c>
      <c r="T54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49" s="1">
        <f>IF(ISNA(VLOOKUP(tblPointScore[[#This Row],[Name / Club]],tblSthn_Div1[[Name / Club]:[Points]],5,FALSE)),0,VLOOKUP(tblPointScore[[#This Row],[Name / Club]],tblSthn_Div1[[Name / Club]:[Points]],5,FALSE))</f>
        <v>0</v>
      </c>
      <c r="V549" s="1">
        <f>IF(ISNA(VLOOKUP(tblPointScore[[#This Row],[Name / Club]],tblSthn_Div2[[Name / Club]:[Points]],5,FALSE)),0,VLOOKUP(tblPointScore[[#This Row],[Name / Club]],tblSthn_Div2[[Name / Club]:[Points]],5,FALSE))</f>
        <v>0</v>
      </c>
      <c r="W549" s="1">
        <f>IF(ISNA(VLOOKUP(tblPointScore[[#This Row],[Name / Club]],tblSthn_Div1[Name / Club],1,FALSE)),IF(ISNA(VLOOKUP(tblPointScore[[#This Row],[Name / Club]],tblSthn_Div2[Name / Club],1,FALSE)),0,3),3)</f>
        <v>0</v>
      </c>
      <c r="X549" s="9">
        <f>SUM(tblPointScore[[#This Row],[Glbn Div 1]:[Sth H Pts]])</f>
        <v>0</v>
      </c>
      <c r="Y54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4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49" s="38" t="str">
        <f>IF(AND(tblPointScore[[#This Row],[Div 1 Pts]]&gt;0,tblPointScore[[#This Row],[Div 2 Pts]]&gt;0),"Y","N")</f>
        <v>N</v>
      </c>
      <c r="AB549" s="35" t="str">
        <f>IF(AND(tblPointScore[[#This Row],[Mac Div 1 A]]&gt;0,tblPointScore[[#This Row],[Mac Div 1 B]]&gt;0),"Y","N")</f>
        <v>N</v>
      </c>
      <c r="AC549" s="35" t="str">
        <f>IF(AND(tblPointScore[[#This Row],[Mac Div 2 A]]&gt;0,tblPointScore[[#This Row],[Mac Div 2 B]]&gt;0),"Y","N")</f>
        <v>N</v>
      </c>
      <c r="AD549" s="35" t="str">
        <f>IF(AND(tblPointScore[[#This Row],[Now Div 1 A]]&gt;0,tblPointScore[[#This Row],[Now Div 1 B]]&gt;0),"Y","N")</f>
        <v>N</v>
      </c>
      <c r="AE549" s="35" t="str">
        <f>IF(AND(tblPointScore[[#This Row],[Now Div 2 A]]&gt;0,tblPointScore[[#This Row],[Now Div 2 B]]&gt;0),"Y","N")</f>
        <v>N</v>
      </c>
      <c r="AF54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50" spans="1:32" hidden="1">
      <c r="A550" s="1">
        <f ca="1">CELL("row", A549)-1</f>
        <v>548</v>
      </c>
      <c r="B550" s="7" t="s">
        <v>360</v>
      </c>
      <c r="C550" s="7" t="s">
        <v>681</v>
      </c>
      <c r="D550" s="4" t="str">
        <f>CONCATENATE(tblPointScore[[#This Row],[Name]]," - ",tblPointScore[[#This Row],[Club]])</f>
        <v>Redman Michael - GCC</v>
      </c>
      <c r="E550" s="1">
        <f>IF(ISNA(VLOOKUP(tblPointScore[[#This Row],[Name / Club]],tblGlbn_Div1[[Name / Club]:[Points]],5,FALSE)),0,VLOOKUP(tblPointScore[[#This Row],[Name / Club]],tblGlbn_Div1[[Name / Club]:[Points]],5,FALSE))</f>
        <v>0</v>
      </c>
      <c r="F550" s="9">
        <f>IF(ISNA(VLOOKUP(tblPointScore[[#This Row],[Name / Club]],tblGlbn_Div2[[Name / Club]:[Points]],5,FALSE)),0,VLOOKUP(tblPointScore[[#This Row],[Name / Club]],tblGlbn_Div2[[Name / Club]:[Points]],5,FALSE))</f>
        <v>0</v>
      </c>
      <c r="G550" s="9">
        <f>IF(ISNA(VLOOKUP(tblPointScore[[#This Row],[Name / Club]],tblGlbn_Div1[Name / Club],1,FALSE)),IF(ISNA(VLOOKUP(tblPointScore[[#This Row],[Name / Club]],tblGlbn_Div2[Name / Club],1,FALSE)),0,3),3)</f>
        <v>0</v>
      </c>
      <c r="H550" s="1">
        <f>IF(ISNA(VLOOKUP(tblPointScore[[#This Row],[Name / Club]],tblIll_Div1[[Name / Club]:[Points]],5,FALSE)),0,VLOOKUP(tblPointScore[[#This Row],[Name / Club]],tblIll_Div1[[Name / Club]:[Points]],5,FALSE))</f>
        <v>0</v>
      </c>
      <c r="I550" s="1">
        <f>IF(ISNA(VLOOKUP(tblPointScore[[#This Row],[Name / Club]],tblIll_Div2[[Name / Club]:[Points]],5,FALSE)),0,VLOOKUP(tblPointScore[[#This Row],[Name / Club]],tblIll_Div2[[Name / Club]:[Points]],5,FALSE))</f>
        <v>0</v>
      </c>
      <c r="J550" s="1">
        <f>IF(ISNA(VLOOKUP(tblPointScore[[#This Row],[Name / Club]],tblIll_Div1[Name / Club],1,FALSE)),IF(ISNA(VLOOKUP(tblPointScore[[#This Row],[Name / Club]],tblIll_Div2[Name / Club],1,FALSE)),0,3),3)</f>
        <v>0</v>
      </c>
      <c r="K550" s="1">
        <f>IF(ISNA(VLOOKUP(tblPointScore[[#This Row],[Name / Club]],tblMac_Div1A[[Name / Club]:[Points]],5,FALSE)),0,VLOOKUP(tblPointScore[[#This Row],[Name / Club]],tblMac_Div1A[[Name / Club]:[Points]],5,FALSE))</f>
        <v>0</v>
      </c>
      <c r="L550" s="1">
        <f>IF(ISNA(VLOOKUP(tblPointScore[[#This Row],[Name / Club]],tblMac_Div1B[[Name / Club]:[Points]],5,FALSE)),0,VLOOKUP(tblPointScore[[#This Row],[Name / Club]],tblMac_Div1B[[Name / Club]:[Points]],5,FALSE))</f>
        <v>0</v>
      </c>
      <c r="M550" s="1">
        <f>IF(ISNA(VLOOKUP(tblPointScore[[#This Row],[Name / Club]],tblMac_Div2A[[Name / Club]:[Points]],5,FALSE)),0,VLOOKUP(tblPointScore[[#This Row],[Name / Club]],tblMac_Div2A[[Name / Club]:[Points]],5,FALSE))</f>
        <v>0</v>
      </c>
      <c r="N550" s="1">
        <f>IF(ISNA(VLOOKUP(tblPointScore[[#This Row],[Name / Club]],tblMac_Div2B[[Name / Club]:[Points]],5,FALSE)),0,VLOOKUP(tblPointScore[[#This Row],[Name / Club]],tblMac_Div2B[[Name / Club]:[Points]],5,FALSE))</f>
        <v>0</v>
      </c>
      <c r="O55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50" s="1">
        <f>IF(ISNA(VLOOKUP(tblPointScore[[#This Row],[Name / Club]],tblNow_Div1A[[Name / Club]:[Points]],5,FALSE)),0,VLOOKUP(tblPointScore[[#This Row],[Name / Club]],tblNow_Div1A[[Name / Club]:[Points]],5,FALSE))</f>
        <v>0</v>
      </c>
      <c r="Q550" s="1">
        <f>IF(ISNA(VLOOKUP(tblPointScore[[#This Row],[Name / Club]],tblNow_Div1B[[Name / Club]:[Points]],5,FALSE)),0,VLOOKUP(tblPointScore[[#This Row],[Name / Club]],tblNow_Div1B[[Name / Club]:[Points]],5,FALSE))</f>
        <v>0</v>
      </c>
      <c r="R550" s="1">
        <f>IF(ISNA(VLOOKUP(tblPointScore[[#This Row],[Name / Club]],tblNow_Div2A[[Name / Club]:[Points]],5,FALSE)),0,VLOOKUP(tblPointScore[[#This Row],[Name / Club]],tblNow_Div2A[[Name / Club]:[Points]],5,FALSE))</f>
        <v>0</v>
      </c>
      <c r="S550" s="1">
        <f>IF(ISNA(VLOOKUP(tblPointScore[[#This Row],[Name / Club]],tblNow_Div2B[[Name / Club]:[Points]],5,FALSE)),0,VLOOKUP(tblPointScore[[#This Row],[Name / Club]],tblNow_Div2B[[Name / Club]:[Points]],5,FALSE))</f>
        <v>0</v>
      </c>
      <c r="T55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50" s="1">
        <f>IF(ISNA(VLOOKUP(tblPointScore[[#This Row],[Name / Club]],tblSthn_Div1[[Name / Club]:[Points]],5,FALSE)),0,VLOOKUP(tblPointScore[[#This Row],[Name / Club]],tblSthn_Div1[[Name / Club]:[Points]],5,FALSE))</f>
        <v>0</v>
      </c>
      <c r="V550" s="1">
        <f>IF(ISNA(VLOOKUP(tblPointScore[[#This Row],[Name / Club]],tblSthn_Div2[[Name / Club]:[Points]],5,FALSE)),0,VLOOKUP(tblPointScore[[#This Row],[Name / Club]],tblSthn_Div2[[Name / Club]:[Points]],5,FALSE))</f>
        <v>0</v>
      </c>
      <c r="W550" s="1">
        <f>IF(ISNA(VLOOKUP(tblPointScore[[#This Row],[Name / Club]],tblSthn_Div1[Name / Club],1,FALSE)),IF(ISNA(VLOOKUP(tblPointScore[[#This Row],[Name / Club]],tblSthn_Div2[Name / Club],1,FALSE)),0,3),3)</f>
        <v>0</v>
      </c>
      <c r="X550" s="9">
        <f>SUM(tblPointScore[[#This Row],[Glbn Div 1]:[Sth H Pts]])</f>
        <v>0</v>
      </c>
      <c r="Y55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5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50" s="38" t="str">
        <f>IF(AND(tblPointScore[[#This Row],[Div 1 Pts]]&gt;0,tblPointScore[[#This Row],[Div 2 Pts]]&gt;0),"Y","N")</f>
        <v>N</v>
      </c>
      <c r="AB550" s="35" t="str">
        <f>IF(AND(tblPointScore[[#This Row],[Mac Div 1 A]]&gt;0,tblPointScore[[#This Row],[Mac Div 1 B]]&gt;0),"Y","N")</f>
        <v>N</v>
      </c>
      <c r="AC550" s="35" t="str">
        <f>IF(AND(tblPointScore[[#This Row],[Mac Div 2 A]]&gt;0,tblPointScore[[#This Row],[Mac Div 2 B]]&gt;0),"Y","N")</f>
        <v>N</v>
      </c>
      <c r="AD550" s="35" t="str">
        <f>IF(AND(tblPointScore[[#This Row],[Now Div 1 A]]&gt;0,tblPointScore[[#This Row],[Now Div 1 B]]&gt;0),"Y","N")</f>
        <v>N</v>
      </c>
      <c r="AE550" s="35" t="str">
        <f>IF(AND(tblPointScore[[#This Row],[Now Div 2 A]]&gt;0,tblPointScore[[#This Row],[Now Div 2 B]]&gt;0),"Y","N")</f>
        <v>N</v>
      </c>
      <c r="AF55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51" spans="1:32" hidden="1">
      <c r="A551" s="20">
        <f ca="1">CELL("row", A550)-1</f>
        <v>549</v>
      </c>
      <c r="B551" s="43" t="s">
        <v>616</v>
      </c>
      <c r="C551" s="43" t="s">
        <v>682</v>
      </c>
      <c r="D551" s="22" t="str">
        <f>CONCATENATE(tblPointScore[[#This Row],[Name]]," - ",tblPointScore[[#This Row],[Club]])</f>
        <v>Reece Ben - CCC</v>
      </c>
      <c r="E551" s="23">
        <f>IF(ISNA(VLOOKUP(tblPointScore[[#This Row],[Name / Club]],tblGlbn_Div1[[Name / Club]:[Points]],5,FALSE)),0,VLOOKUP(tblPointScore[[#This Row],[Name / Club]],tblGlbn_Div1[[Name / Club]:[Points]],5,FALSE))</f>
        <v>0</v>
      </c>
      <c r="F551" s="23">
        <f>IF(ISNA(VLOOKUP(tblPointScore[[#This Row],[Name / Club]],tblGlbn_Div2[[Name / Club]:[Points]],5,FALSE)),0,VLOOKUP(tblPointScore[[#This Row],[Name / Club]],tblGlbn_Div2[[Name / Club]:[Points]],5,FALSE))</f>
        <v>0</v>
      </c>
      <c r="G551" s="23">
        <f>IF(ISNA(VLOOKUP(tblPointScore[[#This Row],[Name / Club]],tblGlbn_Div1[Name / Club],1,FALSE)),IF(ISNA(VLOOKUP(tblPointScore[[#This Row],[Name / Club]],tblGlbn_Div2[Name / Club],1,FALSE)),0,3),3)</f>
        <v>0</v>
      </c>
      <c r="H551" s="23">
        <f>IF(ISNA(VLOOKUP(tblPointScore[[#This Row],[Name / Club]],tblIll_Div1[[Name / Club]:[Points]],5,FALSE)),0,VLOOKUP(tblPointScore[[#This Row],[Name / Club]],tblIll_Div1[[Name / Club]:[Points]],5,FALSE))</f>
        <v>0</v>
      </c>
      <c r="I551" s="23">
        <f>IF(ISNA(VLOOKUP(tblPointScore[[#This Row],[Name / Club]],tblIll_Div2[[Name / Club]:[Points]],5,FALSE)),0,VLOOKUP(tblPointScore[[#This Row],[Name / Club]],tblIll_Div2[[Name / Club]:[Points]],5,FALSE))</f>
        <v>0</v>
      </c>
      <c r="J551" s="23">
        <f>IF(ISNA(VLOOKUP(tblPointScore[[#This Row],[Name / Club]],tblIll_Div1[Name / Club],1,FALSE)),IF(ISNA(VLOOKUP(tblPointScore[[#This Row],[Name / Club]],tblIll_Div2[Name / Club],1,FALSE)),0,3),3)</f>
        <v>0</v>
      </c>
      <c r="K551" s="23">
        <f>IF(ISNA(VLOOKUP(tblPointScore[[#This Row],[Name / Club]],tblMac_Div1A[[Name / Club]:[Points]],5,FALSE)),0,VLOOKUP(tblPointScore[[#This Row],[Name / Club]],tblMac_Div1A[[Name / Club]:[Points]],5,FALSE))</f>
        <v>0</v>
      </c>
      <c r="L551" s="23">
        <f>IF(ISNA(VLOOKUP(tblPointScore[[#This Row],[Name / Club]],tblMac_Div1B[[Name / Club]:[Points]],5,FALSE)),0,VLOOKUP(tblPointScore[[#This Row],[Name / Club]],tblMac_Div1B[[Name / Club]:[Points]],5,FALSE))</f>
        <v>0</v>
      </c>
      <c r="M551" s="23">
        <f>IF(ISNA(VLOOKUP(tblPointScore[[#This Row],[Name / Club]],tblMac_Div2A[[Name / Club]:[Points]],5,FALSE)),0,VLOOKUP(tblPointScore[[#This Row],[Name / Club]],tblMac_Div2A[[Name / Club]:[Points]],5,FALSE))</f>
        <v>0</v>
      </c>
      <c r="N551" s="23">
        <f>IF(ISNA(VLOOKUP(tblPointScore[[#This Row],[Name / Club]],tblMac_Div2B[[Name / Club]:[Points]],5,FALSE)),0,VLOOKUP(tblPointScore[[#This Row],[Name / Club]],tblMac_Div2B[[Name / Club]:[Points]],5,FALSE))</f>
        <v>0</v>
      </c>
      <c r="O551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51" s="23">
        <f>IF(ISNA(VLOOKUP(tblPointScore[[#This Row],[Name / Club]],tblNow_Div1A[[Name / Club]:[Points]],5,FALSE)),0,VLOOKUP(tblPointScore[[#This Row],[Name / Club]],tblNow_Div1A[[Name / Club]:[Points]],5,FALSE))</f>
        <v>0</v>
      </c>
      <c r="Q551" s="23">
        <f>IF(ISNA(VLOOKUP(tblPointScore[[#This Row],[Name / Club]],tblNow_Div1B[[Name / Club]:[Points]],5,FALSE)),0,VLOOKUP(tblPointScore[[#This Row],[Name / Club]],tblNow_Div1B[[Name / Club]:[Points]],5,FALSE))</f>
        <v>0</v>
      </c>
      <c r="R551" s="23">
        <f>IF(ISNA(VLOOKUP(tblPointScore[[#This Row],[Name / Club]],tblNow_Div2A[[Name / Club]:[Points]],5,FALSE)),0,VLOOKUP(tblPointScore[[#This Row],[Name / Club]],tblNow_Div2A[[Name / Club]:[Points]],5,FALSE))</f>
        <v>0</v>
      </c>
      <c r="S551" s="23">
        <f>IF(ISNA(VLOOKUP(tblPointScore[[#This Row],[Name / Club]],tblNow_Div2B[[Name / Club]:[Points]],5,FALSE)),0,VLOOKUP(tblPointScore[[#This Row],[Name / Club]],tblNow_Div2B[[Name / Club]:[Points]],5,FALSE))</f>
        <v>0</v>
      </c>
      <c r="T551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51" s="23">
        <f>IF(ISNA(VLOOKUP(tblPointScore[[#This Row],[Name / Club]],tblSthn_Div1[[Name / Club]:[Points]],5,FALSE)),0,VLOOKUP(tblPointScore[[#This Row],[Name / Club]],tblSthn_Div1[[Name / Club]:[Points]],5,FALSE))</f>
        <v>0</v>
      </c>
      <c r="V551" s="23">
        <f>IF(ISNA(VLOOKUP(tblPointScore[[#This Row],[Name / Club]],tblSthn_Div2[[Name / Club]:[Points]],5,FALSE)),0,VLOOKUP(tblPointScore[[#This Row],[Name / Club]],tblSthn_Div2[[Name / Club]:[Points]],5,FALSE))</f>
        <v>0</v>
      </c>
      <c r="W551" s="23">
        <f>IF(ISNA(VLOOKUP(tblPointScore[[#This Row],[Name / Club]],tblSthn_Div1[Name / Club],1,FALSE)),IF(ISNA(VLOOKUP(tblPointScore[[#This Row],[Name / Club]],tblSthn_Div2[Name / Club],1,FALSE)),0,3),3)</f>
        <v>0</v>
      </c>
      <c r="X551" s="23">
        <f>SUM(tblPointScore[[#This Row],[Glbn Div 1]:[Sth H Pts]])</f>
        <v>0</v>
      </c>
      <c r="Y551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51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51" s="44" t="str">
        <f>IF(AND(tblPointScore[[#This Row],[Div 1 Pts]]&gt;0,tblPointScore[[#This Row],[Div 2 Pts]]&gt;0),"Y","N")</f>
        <v>N</v>
      </c>
      <c r="AB551" s="45" t="str">
        <f>IF(AND(tblPointScore[[#This Row],[Mac Div 1 A]]&gt;0,tblPointScore[[#This Row],[Mac Div 1 B]]&gt;0),"Y","N")</f>
        <v>N</v>
      </c>
      <c r="AC551" s="45" t="str">
        <f>IF(AND(tblPointScore[[#This Row],[Mac Div 2 A]]&gt;0,tblPointScore[[#This Row],[Mac Div 2 B]]&gt;0),"Y","N")</f>
        <v>N</v>
      </c>
      <c r="AD551" s="45" t="str">
        <f>IF(AND(tblPointScore[[#This Row],[Now Div 1 A]]&gt;0,tblPointScore[[#This Row],[Now Div 1 B]]&gt;0),"Y","N")</f>
        <v>N</v>
      </c>
      <c r="AE551" s="45" t="str">
        <f>IF(AND(tblPointScore[[#This Row],[Now Div 2 A]]&gt;0,tblPointScore[[#This Row],[Now Div 2 B]]&gt;0),"Y","N")</f>
        <v>N</v>
      </c>
      <c r="AF551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52" spans="1:32" hidden="1">
      <c r="A552" s="1">
        <f ca="1">CELL("row", A551)-1</f>
        <v>550</v>
      </c>
      <c r="B552" s="7" t="s">
        <v>293</v>
      </c>
      <c r="C552" s="7" t="s">
        <v>682</v>
      </c>
      <c r="D552" s="4" t="str">
        <f>CONCATENATE(tblPointScore[[#This Row],[Name]]," - ",tblPointScore[[#This Row],[Club]])</f>
        <v>Reilly Karen - CCC</v>
      </c>
      <c r="E552" s="1">
        <f>IF(ISNA(VLOOKUP(tblPointScore[[#This Row],[Name / Club]],tblGlbn_Div1[[Name / Club]:[Points]],5,FALSE)),0,VLOOKUP(tblPointScore[[#This Row],[Name / Club]],tblGlbn_Div1[[Name / Club]:[Points]],5,FALSE))</f>
        <v>0</v>
      </c>
      <c r="F552" s="1">
        <f>IF(ISNA(VLOOKUP(tblPointScore[[#This Row],[Name / Club]],tblGlbn_Div2[[Name / Club]:[Points]],5,FALSE)),0,VLOOKUP(tblPointScore[[#This Row],[Name / Club]],tblGlbn_Div2[[Name / Club]:[Points]],5,FALSE))</f>
        <v>0</v>
      </c>
      <c r="G552" s="1">
        <f>IF(ISNA(VLOOKUP(tblPointScore[[#This Row],[Name / Club]],tblGlbn_Div1[Name / Club],1,FALSE)),IF(ISNA(VLOOKUP(tblPointScore[[#This Row],[Name / Club]],tblGlbn_Div2[Name / Club],1,FALSE)),0,3),3)</f>
        <v>0</v>
      </c>
      <c r="H552" s="1">
        <f>IF(ISNA(VLOOKUP(tblPointScore[[#This Row],[Name / Club]],tblIll_Div1[[Name / Club]:[Points]],5,FALSE)),0,VLOOKUP(tblPointScore[[#This Row],[Name / Club]],tblIll_Div1[[Name / Club]:[Points]],5,FALSE))</f>
        <v>0</v>
      </c>
      <c r="I552" s="1">
        <f>IF(ISNA(VLOOKUP(tblPointScore[[#This Row],[Name / Club]],tblIll_Div2[[Name / Club]:[Points]],5,FALSE)),0,VLOOKUP(tblPointScore[[#This Row],[Name / Club]],tblIll_Div2[[Name / Club]:[Points]],5,FALSE))</f>
        <v>0</v>
      </c>
      <c r="J552" s="1">
        <f>IF(ISNA(VLOOKUP(tblPointScore[[#This Row],[Name / Club]],tblIll_Div1[Name / Club],1,FALSE)),IF(ISNA(VLOOKUP(tblPointScore[[#This Row],[Name / Club]],tblIll_Div2[Name / Club],1,FALSE)),0,3),3)</f>
        <v>0</v>
      </c>
      <c r="K552" s="1">
        <f>IF(ISNA(VLOOKUP(tblPointScore[[#This Row],[Name / Club]],tblMac_Div1A[[Name / Club]:[Points]],5,FALSE)),0,VLOOKUP(tblPointScore[[#This Row],[Name / Club]],tblMac_Div1A[[Name / Club]:[Points]],5,FALSE))</f>
        <v>0</v>
      </c>
      <c r="L552" s="1">
        <f>IF(ISNA(VLOOKUP(tblPointScore[[#This Row],[Name / Club]],tblMac_Div1B[[Name / Club]:[Points]],5,FALSE)),0,VLOOKUP(tblPointScore[[#This Row],[Name / Club]],tblMac_Div1B[[Name / Club]:[Points]],5,FALSE))</f>
        <v>0</v>
      </c>
      <c r="M552" s="1">
        <f>IF(ISNA(VLOOKUP(tblPointScore[[#This Row],[Name / Club]],tblMac_Div2A[[Name / Club]:[Points]],5,FALSE)),0,VLOOKUP(tblPointScore[[#This Row],[Name / Club]],tblMac_Div2A[[Name / Club]:[Points]],5,FALSE))</f>
        <v>0</v>
      </c>
      <c r="N552" s="1">
        <f>IF(ISNA(VLOOKUP(tblPointScore[[#This Row],[Name / Club]],tblMac_Div2B[[Name / Club]:[Points]],5,FALSE)),0,VLOOKUP(tblPointScore[[#This Row],[Name / Club]],tblMac_Div2B[[Name / Club]:[Points]],5,FALSE))</f>
        <v>0</v>
      </c>
      <c r="O55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52" s="1">
        <f>IF(ISNA(VLOOKUP(tblPointScore[[#This Row],[Name / Club]],tblNow_Div1A[[Name / Club]:[Points]],5,FALSE)),0,VLOOKUP(tblPointScore[[#This Row],[Name / Club]],tblNow_Div1A[[Name / Club]:[Points]],5,FALSE))</f>
        <v>0</v>
      </c>
      <c r="Q552" s="1">
        <f>IF(ISNA(VLOOKUP(tblPointScore[[#This Row],[Name / Club]],tblNow_Div1B[[Name / Club]:[Points]],5,FALSE)),0,VLOOKUP(tblPointScore[[#This Row],[Name / Club]],tblNow_Div1B[[Name / Club]:[Points]],5,FALSE))</f>
        <v>0</v>
      </c>
      <c r="R552" s="1">
        <f>IF(ISNA(VLOOKUP(tblPointScore[[#This Row],[Name / Club]],tblNow_Div2A[[Name / Club]:[Points]],5,FALSE)),0,VLOOKUP(tblPointScore[[#This Row],[Name / Club]],tblNow_Div2A[[Name / Club]:[Points]],5,FALSE))</f>
        <v>0</v>
      </c>
      <c r="S552" s="1">
        <f>IF(ISNA(VLOOKUP(tblPointScore[[#This Row],[Name / Club]],tblNow_Div2B[[Name / Club]:[Points]],5,FALSE)),0,VLOOKUP(tblPointScore[[#This Row],[Name / Club]],tblNow_Div2B[[Name / Club]:[Points]],5,FALSE))</f>
        <v>0</v>
      </c>
      <c r="T55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52" s="1">
        <f>IF(ISNA(VLOOKUP(tblPointScore[[#This Row],[Name / Club]],tblSthn_Div1[[Name / Club]:[Points]],5,FALSE)),0,VLOOKUP(tblPointScore[[#This Row],[Name / Club]],tblSthn_Div1[[Name / Club]:[Points]],5,FALSE))</f>
        <v>0</v>
      </c>
      <c r="V552" s="1">
        <f>IF(ISNA(VLOOKUP(tblPointScore[[#This Row],[Name / Club]],tblSthn_Div2[[Name / Club]:[Points]],5,FALSE)),0,VLOOKUP(tblPointScore[[#This Row],[Name / Club]],tblSthn_Div2[[Name / Club]:[Points]],5,FALSE))</f>
        <v>0</v>
      </c>
      <c r="W552" s="1">
        <f>IF(ISNA(VLOOKUP(tblPointScore[[#This Row],[Name / Club]],tblSthn_Div1[Name / Club],1,FALSE)),IF(ISNA(VLOOKUP(tblPointScore[[#This Row],[Name / Club]],tblSthn_Div2[Name / Club],1,FALSE)),0,3),3)</f>
        <v>0</v>
      </c>
      <c r="X552" s="1">
        <f>SUM(tblPointScore[[#This Row],[Glbn Div 1]:[Sth H Pts]])</f>
        <v>0</v>
      </c>
      <c r="Y55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5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52" s="38" t="str">
        <f>IF(AND(tblPointScore[[#This Row],[Div 1 Pts]]&gt;0,tblPointScore[[#This Row],[Div 2 Pts]]&gt;0),"Y","N")</f>
        <v>N</v>
      </c>
      <c r="AB552" s="35" t="str">
        <f>IF(AND(tblPointScore[[#This Row],[Mac Div 1 A]]&gt;0,tblPointScore[[#This Row],[Mac Div 1 B]]&gt;0),"Y","N")</f>
        <v>N</v>
      </c>
      <c r="AC552" s="35" t="str">
        <f>IF(AND(tblPointScore[[#This Row],[Mac Div 2 A]]&gt;0,tblPointScore[[#This Row],[Mac Div 2 B]]&gt;0),"Y","N")</f>
        <v>N</v>
      </c>
      <c r="AD552" s="35" t="str">
        <f>IF(AND(tblPointScore[[#This Row],[Now Div 1 A]]&gt;0,tblPointScore[[#This Row],[Now Div 1 B]]&gt;0),"Y","N")</f>
        <v>N</v>
      </c>
      <c r="AE552" s="35" t="str">
        <f>IF(AND(tblPointScore[[#This Row],[Now Div 2 A]]&gt;0,tblPointScore[[#This Row],[Now Div 2 B]]&gt;0),"Y","N")</f>
        <v>N</v>
      </c>
      <c r="AF55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53" spans="1:32" hidden="1">
      <c r="A553" s="1">
        <f ca="1">CELL("row", A552)-1</f>
        <v>551</v>
      </c>
      <c r="B553" s="7" t="s">
        <v>294</v>
      </c>
      <c r="C553" s="7" t="s">
        <v>682</v>
      </c>
      <c r="D553" s="4" t="str">
        <f>CONCATENATE(tblPointScore[[#This Row],[Name]]," - ",tblPointScore[[#This Row],[Club]])</f>
        <v>Reinhold Ron - CCC</v>
      </c>
      <c r="E553" s="1">
        <f>IF(ISNA(VLOOKUP(tblPointScore[[#This Row],[Name / Club]],tblGlbn_Div1[[Name / Club]:[Points]],5,FALSE)),0,VLOOKUP(tblPointScore[[#This Row],[Name / Club]],tblGlbn_Div1[[Name / Club]:[Points]],5,FALSE))</f>
        <v>0</v>
      </c>
      <c r="F553" s="1">
        <f>IF(ISNA(VLOOKUP(tblPointScore[[#This Row],[Name / Club]],tblGlbn_Div2[[Name / Club]:[Points]],5,FALSE)),0,VLOOKUP(tblPointScore[[#This Row],[Name / Club]],tblGlbn_Div2[[Name / Club]:[Points]],5,FALSE))</f>
        <v>0</v>
      </c>
      <c r="G553" s="1">
        <f>IF(ISNA(VLOOKUP(tblPointScore[[#This Row],[Name / Club]],tblGlbn_Div1[Name / Club],1,FALSE)),IF(ISNA(VLOOKUP(tblPointScore[[#This Row],[Name / Club]],tblGlbn_Div2[Name / Club],1,FALSE)),0,3),3)</f>
        <v>0</v>
      </c>
      <c r="H553" s="1">
        <f>IF(ISNA(VLOOKUP(tblPointScore[[#This Row],[Name / Club]],tblIll_Div1[[Name / Club]:[Points]],5,FALSE)),0,VLOOKUP(tblPointScore[[#This Row],[Name / Club]],tblIll_Div1[[Name / Club]:[Points]],5,FALSE))</f>
        <v>0</v>
      </c>
      <c r="I553" s="1">
        <f>IF(ISNA(VLOOKUP(tblPointScore[[#This Row],[Name / Club]],tblIll_Div2[[Name / Club]:[Points]],5,FALSE)),0,VLOOKUP(tblPointScore[[#This Row],[Name / Club]],tblIll_Div2[[Name / Club]:[Points]],5,FALSE))</f>
        <v>0</v>
      </c>
      <c r="J553" s="1">
        <f>IF(ISNA(VLOOKUP(tblPointScore[[#This Row],[Name / Club]],tblIll_Div1[Name / Club],1,FALSE)),IF(ISNA(VLOOKUP(tblPointScore[[#This Row],[Name / Club]],tblIll_Div2[Name / Club],1,FALSE)),0,3),3)</f>
        <v>0</v>
      </c>
      <c r="K553" s="1">
        <f>IF(ISNA(VLOOKUP(tblPointScore[[#This Row],[Name / Club]],tblMac_Div1A[[Name / Club]:[Points]],5,FALSE)),0,VLOOKUP(tblPointScore[[#This Row],[Name / Club]],tblMac_Div1A[[Name / Club]:[Points]],5,FALSE))</f>
        <v>0</v>
      </c>
      <c r="L553" s="1">
        <f>IF(ISNA(VLOOKUP(tblPointScore[[#This Row],[Name / Club]],tblMac_Div1B[[Name / Club]:[Points]],5,FALSE)),0,VLOOKUP(tblPointScore[[#This Row],[Name / Club]],tblMac_Div1B[[Name / Club]:[Points]],5,FALSE))</f>
        <v>0</v>
      </c>
      <c r="M553" s="1">
        <f>IF(ISNA(VLOOKUP(tblPointScore[[#This Row],[Name / Club]],tblMac_Div2A[[Name / Club]:[Points]],5,FALSE)),0,VLOOKUP(tblPointScore[[#This Row],[Name / Club]],tblMac_Div2A[[Name / Club]:[Points]],5,FALSE))</f>
        <v>0</v>
      </c>
      <c r="N553" s="1">
        <f>IF(ISNA(VLOOKUP(tblPointScore[[#This Row],[Name / Club]],tblMac_Div2B[[Name / Club]:[Points]],5,FALSE)),0,VLOOKUP(tblPointScore[[#This Row],[Name / Club]],tblMac_Div2B[[Name / Club]:[Points]],5,FALSE))</f>
        <v>0</v>
      </c>
      <c r="O55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53" s="1">
        <f>IF(ISNA(VLOOKUP(tblPointScore[[#This Row],[Name / Club]],tblNow_Div1A[[Name / Club]:[Points]],5,FALSE)),0,VLOOKUP(tblPointScore[[#This Row],[Name / Club]],tblNow_Div1A[[Name / Club]:[Points]],5,FALSE))</f>
        <v>0</v>
      </c>
      <c r="Q553" s="1">
        <f>IF(ISNA(VLOOKUP(tblPointScore[[#This Row],[Name / Club]],tblNow_Div1B[[Name / Club]:[Points]],5,FALSE)),0,VLOOKUP(tblPointScore[[#This Row],[Name / Club]],tblNow_Div1B[[Name / Club]:[Points]],5,FALSE))</f>
        <v>0</v>
      </c>
      <c r="R553" s="1">
        <f>IF(ISNA(VLOOKUP(tblPointScore[[#This Row],[Name / Club]],tblNow_Div2A[[Name / Club]:[Points]],5,FALSE)),0,VLOOKUP(tblPointScore[[#This Row],[Name / Club]],tblNow_Div2A[[Name / Club]:[Points]],5,FALSE))</f>
        <v>0</v>
      </c>
      <c r="S553" s="1">
        <f>IF(ISNA(VLOOKUP(tblPointScore[[#This Row],[Name / Club]],tblNow_Div2B[[Name / Club]:[Points]],5,FALSE)),0,VLOOKUP(tblPointScore[[#This Row],[Name / Club]],tblNow_Div2B[[Name / Club]:[Points]],5,FALSE))</f>
        <v>0</v>
      </c>
      <c r="T55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53" s="1">
        <f>IF(ISNA(VLOOKUP(tblPointScore[[#This Row],[Name / Club]],tblSthn_Div1[[Name / Club]:[Points]],5,FALSE)),0,VLOOKUP(tblPointScore[[#This Row],[Name / Club]],tblSthn_Div1[[Name / Club]:[Points]],5,FALSE))</f>
        <v>0</v>
      </c>
      <c r="V553" s="1">
        <f>IF(ISNA(VLOOKUP(tblPointScore[[#This Row],[Name / Club]],tblSthn_Div2[[Name / Club]:[Points]],5,FALSE)),0,VLOOKUP(tblPointScore[[#This Row],[Name / Club]],tblSthn_Div2[[Name / Club]:[Points]],5,FALSE))</f>
        <v>0</v>
      </c>
      <c r="W553" s="1">
        <f>IF(ISNA(VLOOKUP(tblPointScore[[#This Row],[Name / Club]],tblSthn_Div1[Name / Club],1,FALSE)),IF(ISNA(VLOOKUP(tblPointScore[[#This Row],[Name / Club]],tblSthn_Div2[Name / Club],1,FALSE)),0,3),3)</f>
        <v>0</v>
      </c>
      <c r="X553" s="9">
        <f>SUM(tblPointScore[[#This Row],[Glbn Div 1]:[Sth H Pts]])</f>
        <v>0</v>
      </c>
      <c r="Y55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5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53" s="38" t="str">
        <f>IF(AND(tblPointScore[[#This Row],[Div 1 Pts]]&gt;0,tblPointScore[[#This Row],[Div 2 Pts]]&gt;0),"Y","N")</f>
        <v>N</v>
      </c>
      <c r="AB553" s="35" t="str">
        <f>IF(AND(tblPointScore[[#This Row],[Mac Div 1 A]]&gt;0,tblPointScore[[#This Row],[Mac Div 1 B]]&gt;0),"Y","N")</f>
        <v>N</v>
      </c>
      <c r="AC553" s="35" t="str">
        <f>IF(AND(tblPointScore[[#This Row],[Mac Div 2 A]]&gt;0,tblPointScore[[#This Row],[Mac Div 2 B]]&gt;0),"Y","N")</f>
        <v>N</v>
      </c>
      <c r="AD553" s="35" t="str">
        <f>IF(AND(tblPointScore[[#This Row],[Now Div 1 A]]&gt;0,tblPointScore[[#This Row],[Now Div 1 B]]&gt;0),"Y","N")</f>
        <v>N</v>
      </c>
      <c r="AE553" s="35" t="str">
        <f>IF(AND(tblPointScore[[#This Row],[Now Div 2 A]]&gt;0,tblPointScore[[#This Row],[Now Div 2 B]]&gt;0),"Y","N")</f>
        <v>N</v>
      </c>
      <c r="AF55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54" spans="1:32" hidden="1">
      <c r="A554" s="1">
        <f ca="1">CELL("row", A553)-1</f>
        <v>552</v>
      </c>
      <c r="B554" s="7" t="s">
        <v>295</v>
      </c>
      <c r="C554" s="7" t="s">
        <v>688</v>
      </c>
      <c r="D554" s="4" t="str">
        <f>CONCATENATE(tblPointScore[[#This Row],[Name]]," - ",tblPointScore[[#This Row],[Club]])</f>
        <v>Rideaux Dominique - ECC</v>
      </c>
      <c r="E554" s="1">
        <f>IF(ISNA(VLOOKUP(tblPointScore[[#This Row],[Name / Club]],tblGlbn_Div1[[Name / Club]:[Points]],5,FALSE)),0,VLOOKUP(tblPointScore[[#This Row],[Name / Club]],tblGlbn_Div1[[Name / Club]:[Points]],5,FALSE))</f>
        <v>0</v>
      </c>
      <c r="F554" s="1">
        <f>IF(ISNA(VLOOKUP(tblPointScore[[#This Row],[Name / Club]],tblGlbn_Div2[[Name / Club]:[Points]],5,FALSE)),0,VLOOKUP(tblPointScore[[#This Row],[Name / Club]],tblGlbn_Div2[[Name / Club]:[Points]],5,FALSE))</f>
        <v>0</v>
      </c>
      <c r="G554" s="1">
        <f>IF(ISNA(VLOOKUP(tblPointScore[[#This Row],[Name / Club]],tblGlbn_Div1[Name / Club],1,FALSE)),IF(ISNA(VLOOKUP(tblPointScore[[#This Row],[Name / Club]],tblGlbn_Div2[Name / Club],1,FALSE)),0,3),3)</f>
        <v>0</v>
      </c>
      <c r="H554" s="1">
        <f>IF(ISNA(VLOOKUP(tblPointScore[[#This Row],[Name / Club]],tblIll_Div1[[Name / Club]:[Points]],5,FALSE)),0,VLOOKUP(tblPointScore[[#This Row],[Name / Club]],tblIll_Div1[[Name / Club]:[Points]],5,FALSE))</f>
        <v>0</v>
      </c>
      <c r="I554" s="1">
        <f>IF(ISNA(VLOOKUP(tblPointScore[[#This Row],[Name / Club]],tblIll_Div2[[Name / Club]:[Points]],5,FALSE)),0,VLOOKUP(tblPointScore[[#This Row],[Name / Club]],tblIll_Div2[[Name / Club]:[Points]],5,FALSE))</f>
        <v>0</v>
      </c>
      <c r="J554" s="1">
        <f>IF(ISNA(VLOOKUP(tblPointScore[[#This Row],[Name / Club]],tblIll_Div1[Name / Club],1,FALSE)),IF(ISNA(VLOOKUP(tblPointScore[[#This Row],[Name / Club]],tblIll_Div2[Name / Club],1,FALSE)),0,3),3)</f>
        <v>0</v>
      </c>
      <c r="K554" s="1">
        <f>IF(ISNA(VLOOKUP(tblPointScore[[#This Row],[Name / Club]],tblMac_Div1A[[Name / Club]:[Points]],5,FALSE)),0,VLOOKUP(tblPointScore[[#This Row],[Name / Club]],tblMac_Div1A[[Name / Club]:[Points]],5,FALSE))</f>
        <v>0</v>
      </c>
      <c r="L554" s="1">
        <f>IF(ISNA(VLOOKUP(tblPointScore[[#This Row],[Name / Club]],tblMac_Div1B[[Name / Club]:[Points]],5,FALSE)),0,VLOOKUP(tblPointScore[[#This Row],[Name / Club]],tblMac_Div1B[[Name / Club]:[Points]],5,FALSE))</f>
        <v>0</v>
      </c>
      <c r="M554" s="1">
        <f>IF(ISNA(VLOOKUP(tblPointScore[[#This Row],[Name / Club]],tblMac_Div2A[[Name / Club]:[Points]],5,FALSE)),0,VLOOKUP(tblPointScore[[#This Row],[Name / Club]],tblMac_Div2A[[Name / Club]:[Points]],5,FALSE))</f>
        <v>0</v>
      </c>
      <c r="N554" s="1">
        <f>IF(ISNA(VLOOKUP(tblPointScore[[#This Row],[Name / Club]],tblMac_Div2B[[Name / Club]:[Points]],5,FALSE)),0,VLOOKUP(tblPointScore[[#This Row],[Name / Club]],tblMac_Div2B[[Name / Club]:[Points]],5,FALSE))</f>
        <v>0</v>
      </c>
      <c r="O55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54" s="1">
        <f>IF(ISNA(VLOOKUP(tblPointScore[[#This Row],[Name / Club]],tblNow_Div1A[[Name / Club]:[Points]],5,FALSE)),0,VLOOKUP(tblPointScore[[#This Row],[Name / Club]],tblNow_Div1A[[Name / Club]:[Points]],5,FALSE))</f>
        <v>0</v>
      </c>
      <c r="Q554" s="1">
        <f>IF(ISNA(VLOOKUP(tblPointScore[[#This Row],[Name / Club]],tblNow_Div1B[[Name / Club]:[Points]],5,FALSE)),0,VLOOKUP(tblPointScore[[#This Row],[Name / Club]],tblNow_Div1B[[Name / Club]:[Points]],5,FALSE))</f>
        <v>0</v>
      </c>
      <c r="R554" s="1">
        <f>IF(ISNA(VLOOKUP(tblPointScore[[#This Row],[Name / Club]],tblNow_Div2A[[Name / Club]:[Points]],5,FALSE)),0,VLOOKUP(tblPointScore[[#This Row],[Name / Club]],tblNow_Div2A[[Name / Club]:[Points]],5,FALSE))</f>
        <v>0</v>
      </c>
      <c r="S554" s="1">
        <f>IF(ISNA(VLOOKUP(tblPointScore[[#This Row],[Name / Club]],tblNow_Div2B[[Name / Club]:[Points]],5,FALSE)),0,VLOOKUP(tblPointScore[[#This Row],[Name / Club]],tblNow_Div2B[[Name / Club]:[Points]],5,FALSE))</f>
        <v>0</v>
      </c>
      <c r="T55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54" s="1">
        <f>IF(ISNA(VLOOKUP(tblPointScore[[#This Row],[Name / Club]],tblSthn_Div1[[Name / Club]:[Points]],5,FALSE)),0,VLOOKUP(tblPointScore[[#This Row],[Name / Club]],tblSthn_Div1[[Name / Club]:[Points]],5,FALSE))</f>
        <v>0</v>
      </c>
      <c r="V554" s="1">
        <f>IF(ISNA(VLOOKUP(tblPointScore[[#This Row],[Name / Club]],tblSthn_Div2[[Name / Club]:[Points]],5,FALSE)),0,VLOOKUP(tblPointScore[[#This Row],[Name / Club]],tblSthn_Div2[[Name / Club]:[Points]],5,FALSE))</f>
        <v>0</v>
      </c>
      <c r="W554" s="1">
        <f>IF(ISNA(VLOOKUP(tblPointScore[[#This Row],[Name / Club]],tblSthn_Div1[Name / Club],1,FALSE)),IF(ISNA(VLOOKUP(tblPointScore[[#This Row],[Name / Club]],tblSthn_Div2[Name / Club],1,FALSE)),0,3),3)</f>
        <v>0</v>
      </c>
      <c r="X554" s="1">
        <f>SUM(tblPointScore[[#This Row],[Glbn Div 1]:[Sth H Pts]])</f>
        <v>0</v>
      </c>
      <c r="Y55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5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54" s="38" t="str">
        <f>IF(AND(tblPointScore[[#This Row],[Div 1 Pts]]&gt;0,tblPointScore[[#This Row],[Div 2 Pts]]&gt;0),"Y","N")</f>
        <v>N</v>
      </c>
      <c r="AB554" s="35" t="str">
        <f>IF(AND(tblPointScore[[#This Row],[Mac Div 1 A]]&gt;0,tblPointScore[[#This Row],[Mac Div 1 B]]&gt;0),"Y","N")</f>
        <v>N</v>
      </c>
      <c r="AC554" s="35" t="str">
        <f>IF(AND(tblPointScore[[#This Row],[Mac Div 2 A]]&gt;0,tblPointScore[[#This Row],[Mac Div 2 B]]&gt;0),"Y","N")</f>
        <v>N</v>
      </c>
      <c r="AD554" s="35" t="str">
        <f>IF(AND(tblPointScore[[#This Row],[Now Div 1 A]]&gt;0,tblPointScore[[#This Row],[Now Div 1 B]]&gt;0),"Y","N")</f>
        <v>N</v>
      </c>
      <c r="AE554" s="35" t="str">
        <f>IF(AND(tblPointScore[[#This Row],[Now Div 2 A]]&gt;0,tblPointScore[[#This Row],[Now Div 2 B]]&gt;0),"Y","N")</f>
        <v>N</v>
      </c>
      <c r="AF55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55" spans="1:32" hidden="1">
      <c r="A555" s="1">
        <f ca="1">CELL("row", A554)-1</f>
        <v>553</v>
      </c>
      <c r="B555" s="7" t="s">
        <v>520</v>
      </c>
      <c r="C555" s="7" t="s">
        <v>685</v>
      </c>
      <c r="D555" s="4" t="str">
        <f>CONCATENATE(tblPointScore[[#This Row],[Name]]," - ",tblPointScore[[#This Row],[Club]])</f>
        <v>Risorto Tom - ICC</v>
      </c>
      <c r="E555" s="1">
        <f>IF(ISNA(VLOOKUP(tblPointScore[[#This Row],[Name / Club]],tblGlbn_Div1[[Name / Club]:[Points]],5,FALSE)),0,VLOOKUP(tblPointScore[[#This Row],[Name / Club]],tblGlbn_Div1[[Name / Club]:[Points]],5,FALSE))</f>
        <v>0</v>
      </c>
      <c r="F555" s="9">
        <f>IF(ISNA(VLOOKUP(tblPointScore[[#This Row],[Name / Club]],tblGlbn_Div2[[Name / Club]:[Points]],5,FALSE)),0,VLOOKUP(tblPointScore[[#This Row],[Name / Club]],tblGlbn_Div2[[Name / Club]:[Points]],5,FALSE))</f>
        <v>0</v>
      </c>
      <c r="G555" s="9">
        <f>IF(ISNA(VLOOKUP(tblPointScore[[#This Row],[Name / Club]],tblGlbn_Div1[Name / Club],1,FALSE)),IF(ISNA(VLOOKUP(tblPointScore[[#This Row],[Name / Club]],tblGlbn_Div2[Name / Club],1,FALSE)),0,3),3)</f>
        <v>0</v>
      </c>
      <c r="H555" s="1">
        <f>IF(ISNA(VLOOKUP(tblPointScore[[#This Row],[Name / Club]],tblIll_Div1[[Name / Club]:[Points]],5,FALSE)),0,VLOOKUP(tblPointScore[[#This Row],[Name / Club]],tblIll_Div1[[Name / Club]:[Points]],5,FALSE))</f>
        <v>0</v>
      </c>
      <c r="I555" s="1">
        <f>IF(ISNA(VLOOKUP(tblPointScore[[#This Row],[Name / Club]],tblIll_Div2[[Name / Club]:[Points]],5,FALSE)),0,VLOOKUP(tblPointScore[[#This Row],[Name / Club]],tblIll_Div2[[Name / Club]:[Points]],5,FALSE))</f>
        <v>0</v>
      </c>
      <c r="J555" s="1">
        <f>IF(ISNA(VLOOKUP(tblPointScore[[#This Row],[Name / Club]],tblIll_Div1[Name / Club],1,FALSE)),IF(ISNA(VLOOKUP(tblPointScore[[#This Row],[Name / Club]],tblIll_Div2[Name / Club],1,FALSE)),0,3),3)</f>
        <v>0</v>
      </c>
      <c r="K555" s="1">
        <f>IF(ISNA(VLOOKUP(tblPointScore[[#This Row],[Name / Club]],tblMac_Div1A[[Name / Club]:[Points]],5,FALSE)),0,VLOOKUP(tblPointScore[[#This Row],[Name / Club]],tblMac_Div1A[[Name / Club]:[Points]],5,FALSE))</f>
        <v>0</v>
      </c>
      <c r="L555" s="1">
        <f>IF(ISNA(VLOOKUP(tblPointScore[[#This Row],[Name / Club]],tblMac_Div1B[[Name / Club]:[Points]],5,FALSE)),0,VLOOKUP(tblPointScore[[#This Row],[Name / Club]],tblMac_Div1B[[Name / Club]:[Points]],5,FALSE))</f>
        <v>0</v>
      </c>
      <c r="M555" s="1">
        <f>IF(ISNA(VLOOKUP(tblPointScore[[#This Row],[Name / Club]],tblMac_Div2A[[Name / Club]:[Points]],5,FALSE)),0,VLOOKUP(tblPointScore[[#This Row],[Name / Club]],tblMac_Div2A[[Name / Club]:[Points]],5,FALSE))</f>
        <v>0</v>
      </c>
      <c r="N555" s="1">
        <f>IF(ISNA(VLOOKUP(tblPointScore[[#This Row],[Name / Club]],tblMac_Div2B[[Name / Club]:[Points]],5,FALSE)),0,VLOOKUP(tblPointScore[[#This Row],[Name / Club]],tblMac_Div2B[[Name / Club]:[Points]],5,FALSE))</f>
        <v>0</v>
      </c>
      <c r="O55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55" s="1">
        <f>IF(ISNA(VLOOKUP(tblPointScore[[#This Row],[Name / Club]],tblNow_Div1A[[Name / Club]:[Points]],5,FALSE)),0,VLOOKUP(tblPointScore[[#This Row],[Name / Club]],tblNow_Div1A[[Name / Club]:[Points]],5,FALSE))</f>
        <v>0</v>
      </c>
      <c r="Q555" s="1">
        <f>IF(ISNA(VLOOKUP(tblPointScore[[#This Row],[Name / Club]],tblNow_Div1B[[Name / Club]:[Points]],5,FALSE)),0,VLOOKUP(tblPointScore[[#This Row],[Name / Club]],tblNow_Div1B[[Name / Club]:[Points]],5,FALSE))</f>
        <v>0</v>
      </c>
      <c r="R555" s="1">
        <f>IF(ISNA(VLOOKUP(tblPointScore[[#This Row],[Name / Club]],tblNow_Div2A[[Name / Club]:[Points]],5,FALSE)),0,VLOOKUP(tblPointScore[[#This Row],[Name / Club]],tblNow_Div2A[[Name / Club]:[Points]],5,FALSE))</f>
        <v>0</v>
      </c>
      <c r="S555" s="1">
        <f>IF(ISNA(VLOOKUP(tblPointScore[[#This Row],[Name / Club]],tblNow_Div2B[[Name / Club]:[Points]],5,FALSE)),0,VLOOKUP(tblPointScore[[#This Row],[Name / Club]],tblNow_Div2B[[Name / Club]:[Points]],5,FALSE))</f>
        <v>0</v>
      </c>
      <c r="T55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55" s="1">
        <f>IF(ISNA(VLOOKUP(tblPointScore[[#This Row],[Name / Club]],tblSthn_Div1[[Name / Club]:[Points]],5,FALSE)),0,VLOOKUP(tblPointScore[[#This Row],[Name / Club]],tblSthn_Div1[[Name / Club]:[Points]],5,FALSE))</f>
        <v>0</v>
      </c>
      <c r="V555" s="1">
        <f>IF(ISNA(VLOOKUP(tblPointScore[[#This Row],[Name / Club]],tblSthn_Div2[[Name / Club]:[Points]],5,FALSE)),0,VLOOKUP(tblPointScore[[#This Row],[Name / Club]],tblSthn_Div2[[Name / Club]:[Points]],5,FALSE))</f>
        <v>0</v>
      </c>
      <c r="W555" s="1">
        <f>IF(ISNA(VLOOKUP(tblPointScore[[#This Row],[Name / Club]],tblSthn_Div1[Name / Club],1,FALSE)),IF(ISNA(VLOOKUP(tblPointScore[[#This Row],[Name / Club]],tblSthn_Div2[Name / Club],1,FALSE)),0,3),3)</f>
        <v>0</v>
      </c>
      <c r="X555" s="9">
        <f>SUM(tblPointScore[[#This Row],[Glbn Div 1]:[Sth H Pts]])</f>
        <v>0</v>
      </c>
      <c r="Y55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5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55" s="38" t="str">
        <f>IF(AND(tblPointScore[[#This Row],[Div 1 Pts]]&gt;0,tblPointScore[[#This Row],[Div 2 Pts]]&gt;0),"Y","N")</f>
        <v>N</v>
      </c>
      <c r="AB555" s="35" t="str">
        <f>IF(AND(tblPointScore[[#This Row],[Mac Div 1 A]]&gt;0,tblPointScore[[#This Row],[Mac Div 1 B]]&gt;0),"Y","N")</f>
        <v>N</v>
      </c>
      <c r="AC555" s="35" t="str">
        <f>IF(AND(tblPointScore[[#This Row],[Mac Div 2 A]]&gt;0,tblPointScore[[#This Row],[Mac Div 2 B]]&gt;0),"Y","N")</f>
        <v>N</v>
      </c>
      <c r="AD555" s="35" t="str">
        <f>IF(AND(tblPointScore[[#This Row],[Now Div 1 A]]&gt;0,tblPointScore[[#This Row],[Now Div 1 B]]&gt;0),"Y","N")</f>
        <v>N</v>
      </c>
      <c r="AE555" s="35" t="str">
        <f>IF(AND(tblPointScore[[#This Row],[Now Div 2 A]]&gt;0,tblPointScore[[#This Row],[Now Div 2 B]]&gt;0),"Y","N")</f>
        <v>N</v>
      </c>
      <c r="AF55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56" spans="1:32" hidden="1">
      <c r="A556" s="1">
        <f ca="1">CELL("row", A555)-1</f>
        <v>554</v>
      </c>
      <c r="B556" s="7" t="s">
        <v>521</v>
      </c>
      <c r="C556" s="7" t="s">
        <v>684</v>
      </c>
      <c r="D556" s="4" t="str">
        <f>CONCATENATE(tblPointScore[[#This Row],[Name]]," - ",tblPointScore[[#This Row],[Club]])</f>
        <v>Rix James - NVC</v>
      </c>
      <c r="E556" s="1">
        <f>IF(ISNA(VLOOKUP(tblPointScore[[#This Row],[Name / Club]],tblGlbn_Div1[[Name / Club]:[Points]],5,FALSE)),0,VLOOKUP(tblPointScore[[#This Row],[Name / Club]],tblGlbn_Div1[[Name / Club]:[Points]],5,FALSE))</f>
        <v>0</v>
      </c>
      <c r="F556" s="9">
        <f>IF(ISNA(VLOOKUP(tblPointScore[[#This Row],[Name / Club]],tblGlbn_Div2[[Name / Club]:[Points]],5,FALSE)),0,VLOOKUP(tblPointScore[[#This Row],[Name / Club]],tblGlbn_Div2[[Name / Club]:[Points]],5,FALSE))</f>
        <v>0</v>
      </c>
      <c r="G556" s="9">
        <f>IF(ISNA(VLOOKUP(tblPointScore[[#This Row],[Name / Club]],tblGlbn_Div1[Name / Club],1,FALSE)),IF(ISNA(VLOOKUP(tblPointScore[[#This Row],[Name / Club]],tblGlbn_Div2[Name / Club],1,FALSE)),0,3),3)</f>
        <v>0</v>
      </c>
      <c r="H556" s="1">
        <f>IF(ISNA(VLOOKUP(tblPointScore[[#This Row],[Name / Club]],tblIll_Div1[[Name / Club]:[Points]],5,FALSE)),0,VLOOKUP(tblPointScore[[#This Row],[Name / Club]],tblIll_Div1[[Name / Club]:[Points]],5,FALSE))</f>
        <v>0</v>
      </c>
      <c r="I556" s="1">
        <f>IF(ISNA(VLOOKUP(tblPointScore[[#This Row],[Name / Club]],tblIll_Div2[[Name / Club]:[Points]],5,FALSE)),0,VLOOKUP(tblPointScore[[#This Row],[Name / Club]],tblIll_Div2[[Name / Club]:[Points]],5,FALSE))</f>
        <v>0</v>
      </c>
      <c r="J556" s="1">
        <f>IF(ISNA(VLOOKUP(tblPointScore[[#This Row],[Name / Club]],tblIll_Div1[Name / Club],1,FALSE)),IF(ISNA(VLOOKUP(tblPointScore[[#This Row],[Name / Club]],tblIll_Div2[Name / Club],1,FALSE)),0,3),3)</f>
        <v>0</v>
      </c>
      <c r="K556" s="1">
        <f>IF(ISNA(VLOOKUP(tblPointScore[[#This Row],[Name / Club]],tblMac_Div1A[[Name / Club]:[Points]],5,FALSE)),0,VLOOKUP(tblPointScore[[#This Row],[Name / Club]],tblMac_Div1A[[Name / Club]:[Points]],5,FALSE))</f>
        <v>0</v>
      </c>
      <c r="L556" s="1">
        <f>IF(ISNA(VLOOKUP(tblPointScore[[#This Row],[Name / Club]],tblMac_Div1B[[Name / Club]:[Points]],5,FALSE)),0,VLOOKUP(tblPointScore[[#This Row],[Name / Club]],tblMac_Div1B[[Name / Club]:[Points]],5,FALSE))</f>
        <v>0</v>
      </c>
      <c r="M556" s="1">
        <f>IF(ISNA(VLOOKUP(tblPointScore[[#This Row],[Name / Club]],tblMac_Div2A[[Name / Club]:[Points]],5,FALSE)),0,VLOOKUP(tblPointScore[[#This Row],[Name / Club]],tblMac_Div2A[[Name / Club]:[Points]],5,FALSE))</f>
        <v>0</v>
      </c>
      <c r="N556" s="1">
        <f>IF(ISNA(VLOOKUP(tblPointScore[[#This Row],[Name / Club]],tblMac_Div2B[[Name / Club]:[Points]],5,FALSE)),0,VLOOKUP(tblPointScore[[#This Row],[Name / Club]],tblMac_Div2B[[Name / Club]:[Points]],5,FALSE))</f>
        <v>0</v>
      </c>
      <c r="O55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56" s="1">
        <f>IF(ISNA(VLOOKUP(tblPointScore[[#This Row],[Name / Club]],tblNow_Div1A[[Name / Club]:[Points]],5,FALSE)),0,VLOOKUP(tblPointScore[[#This Row],[Name / Club]],tblNow_Div1A[[Name / Club]:[Points]],5,FALSE))</f>
        <v>0</v>
      </c>
      <c r="Q556" s="1">
        <f>IF(ISNA(VLOOKUP(tblPointScore[[#This Row],[Name / Club]],tblNow_Div1B[[Name / Club]:[Points]],5,FALSE)),0,VLOOKUP(tblPointScore[[#This Row],[Name / Club]],tblNow_Div1B[[Name / Club]:[Points]],5,FALSE))</f>
        <v>0</v>
      </c>
      <c r="R556" s="1">
        <f>IF(ISNA(VLOOKUP(tblPointScore[[#This Row],[Name / Club]],tblNow_Div2A[[Name / Club]:[Points]],5,FALSE)),0,VLOOKUP(tblPointScore[[#This Row],[Name / Club]],tblNow_Div2A[[Name / Club]:[Points]],5,FALSE))</f>
        <v>0</v>
      </c>
      <c r="S556" s="1">
        <f>IF(ISNA(VLOOKUP(tblPointScore[[#This Row],[Name / Club]],tblNow_Div2B[[Name / Club]:[Points]],5,FALSE)),0,VLOOKUP(tblPointScore[[#This Row],[Name / Club]],tblNow_Div2B[[Name / Club]:[Points]],5,FALSE))</f>
        <v>0</v>
      </c>
      <c r="T55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56" s="1">
        <f>IF(ISNA(VLOOKUP(tblPointScore[[#This Row],[Name / Club]],tblSthn_Div1[[Name / Club]:[Points]],5,FALSE)),0,VLOOKUP(tblPointScore[[#This Row],[Name / Club]],tblSthn_Div1[[Name / Club]:[Points]],5,FALSE))</f>
        <v>0</v>
      </c>
      <c r="V556" s="1">
        <f>IF(ISNA(VLOOKUP(tblPointScore[[#This Row],[Name / Club]],tblSthn_Div2[[Name / Club]:[Points]],5,FALSE)),0,VLOOKUP(tblPointScore[[#This Row],[Name / Club]],tblSthn_Div2[[Name / Club]:[Points]],5,FALSE))</f>
        <v>0</v>
      </c>
      <c r="W556" s="1">
        <f>IF(ISNA(VLOOKUP(tblPointScore[[#This Row],[Name / Club]],tblSthn_Div1[Name / Club],1,FALSE)),IF(ISNA(VLOOKUP(tblPointScore[[#This Row],[Name / Club]],tblSthn_Div2[Name / Club],1,FALSE)),0,3),3)</f>
        <v>0</v>
      </c>
      <c r="X556" s="9">
        <f>SUM(tblPointScore[[#This Row],[Glbn Div 1]:[Sth H Pts]])</f>
        <v>0</v>
      </c>
      <c r="Y55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5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56" s="38" t="str">
        <f>IF(AND(tblPointScore[[#This Row],[Div 1 Pts]]&gt;0,tblPointScore[[#This Row],[Div 2 Pts]]&gt;0),"Y","N")</f>
        <v>N</v>
      </c>
      <c r="AB556" s="35" t="str">
        <f>IF(AND(tblPointScore[[#This Row],[Mac Div 1 A]]&gt;0,tblPointScore[[#This Row],[Mac Div 1 B]]&gt;0),"Y","N")</f>
        <v>N</v>
      </c>
      <c r="AC556" s="35" t="str">
        <f>IF(AND(tblPointScore[[#This Row],[Mac Div 2 A]]&gt;0,tblPointScore[[#This Row],[Mac Div 2 B]]&gt;0),"Y","N")</f>
        <v>N</v>
      </c>
      <c r="AD556" s="35" t="str">
        <f>IF(AND(tblPointScore[[#This Row],[Now Div 1 A]]&gt;0,tblPointScore[[#This Row],[Now Div 1 B]]&gt;0),"Y","N")</f>
        <v>N</v>
      </c>
      <c r="AE556" s="35" t="str">
        <f>IF(AND(tblPointScore[[#This Row],[Now Div 2 A]]&gt;0,tblPointScore[[#This Row],[Now Div 2 B]]&gt;0),"Y","N")</f>
        <v>N</v>
      </c>
      <c r="AF55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57" spans="1:32" hidden="1">
      <c r="A557" s="1">
        <f ca="1">CELL("row", A556)-1</f>
        <v>555</v>
      </c>
      <c r="B557" s="7" t="s">
        <v>522</v>
      </c>
      <c r="C557" s="7" t="s">
        <v>684</v>
      </c>
      <c r="D557" s="4" t="str">
        <f>CONCATENATE(tblPointScore[[#This Row],[Name]]," - ",tblPointScore[[#This Row],[Club]])</f>
        <v>Rix Rob - NVC</v>
      </c>
      <c r="E557" s="1">
        <f>IF(ISNA(VLOOKUP(tblPointScore[[#This Row],[Name / Club]],tblGlbn_Div1[[Name / Club]:[Points]],5,FALSE)),0,VLOOKUP(tblPointScore[[#This Row],[Name / Club]],tblGlbn_Div1[[Name / Club]:[Points]],5,FALSE))</f>
        <v>0</v>
      </c>
      <c r="F557" s="9">
        <f>IF(ISNA(VLOOKUP(tblPointScore[[#This Row],[Name / Club]],tblGlbn_Div2[[Name / Club]:[Points]],5,FALSE)),0,VLOOKUP(tblPointScore[[#This Row],[Name / Club]],tblGlbn_Div2[[Name / Club]:[Points]],5,FALSE))</f>
        <v>0</v>
      </c>
      <c r="G557" s="9">
        <f>IF(ISNA(VLOOKUP(tblPointScore[[#This Row],[Name / Club]],tblGlbn_Div1[Name / Club],1,FALSE)),IF(ISNA(VLOOKUP(tblPointScore[[#This Row],[Name / Club]],tblGlbn_Div2[Name / Club],1,FALSE)),0,3),3)</f>
        <v>0</v>
      </c>
      <c r="H557" s="1">
        <f>IF(ISNA(VLOOKUP(tblPointScore[[#This Row],[Name / Club]],tblIll_Div1[[Name / Club]:[Points]],5,FALSE)),0,VLOOKUP(tblPointScore[[#This Row],[Name / Club]],tblIll_Div1[[Name / Club]:[Points]],5,FALSE))</f>
        <v>0</v>
      </c>
      <c r="I557" s="1">
        <f>IF(ISNA(VLOOKUP(tblPointScore[[#This Row],[Name / Club]],tblIll_Div2[[Name / Club]:[Points]],5,FALSE)),0,VLOOKUP(tblPointScore[[#This Row],[Name / Club]],tblIll_Div2[[Name / Club]:[Points]],5,FALSE))</f>
        <v>0</v>
      </c>
      <c r="J557" s="1">
        <f>IF(ISNA(VLOOKUP(tblPointScore[[#This Row],[Name / Club]],tblIll_Div1[Name / Club],1,FALSE)),IF(ISNA(VLOOKUP(tblPointScore[[#This Row],[Name / Club]],tblIll_Div2[Name / Club],1,FALSE)),0,3),3)</f>
        <v>0</v>
      </c>
      <c r="K557" s="1">
        <f>IF(ISNA(VLOOKUP(tblPointScore[[#This Row],[Name / Club]],tblMac_Div1A[[Name / Club]:[Points]],5,FALSE)),0,VLOOKUP(tblPointScore[[#This Row],[Name / Club]],tblMac_Div1A[[Name / Club]:[Points]],5,FALSE))</f>
        <v>0</v>
      </c>
      <c r="L557" s="1">
        <f>IF(ISNA(VLOOKUP(tblPointScore[[#This Row],[Name / Club]],tblMac_Div1B[[Name / Club]:[Points]],5,FALSE)),0,VLOOKUP(tblPointScore[[#This Row],[Name / Club]],tblMac_Div1B[[Name / Club]:[Points]],5,FALSE))</f>
        <v>0</v>
      </c>
      <c r="M557" s="1">
        <f>IF(ISNA(VLOOKUP(tblPointScore[[#This Row],[Name / Club]],tblMac_Div2A[[Name / Club]:[Points]],5,FALSE)),0,VLOOKUP(tblPointScore[[#This Row],[Name / Club]],tblMac_Div2A[[Name / Club]:[Points]],5,FALSE))</f>
        <v>0</v>
      </c>
      <c r="N557" s="1">
        <f>IF(ISNA(VLOOKUP(tblPointScore[[#This Row],[Name / Club]],tblMac_Div2B[[Name / Club]:[Points]],5,FALSE)),0,VLOOKUP(tblPointScore[[#This Row],[Name / Club]],tblMac_Div2B[[Name / Club]:[Points]],5,FALSE))</f>
        <v>0</v>
      </c>
      <c r="O55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57" s="1">
        <f>IF(ISNA(VLOOKUP(tblPointScore[[#This Row],[Name / Club]],tblNow_Div1A[[Name / Club]:[Points]],5,FALSE)),0,VLOOKUP(tblPointScore[[#This Row],[Name / Club]],tblNow_Div1A[[Name / Club]:[Points]],5,FALSE))</f>
        <v>0</v>
      </c>
      <c r="Q557" s="1">
        <f>IF(ISNA(VLOOKUP(tblPointScore[[#This Row],[Name / Club]],tblNow_Div1B[[Name / Club]:[Points]],5,FALSE)),0,VLOOKUP(tblPointScore[[#This Row],[Name / Club]],tblNow_Div1B[[Name / Club]:[Points]],5,FALSE))</f>
        <v>0</v>
      </c>
      <c r="R557" s="1">
        <f>IF(ISNA(VLOOKUP(tblPointScore[[#This Row],[Name / Club]],tblNow_Div2A[[Name / Club]:[Points]],5,FALSE)),0,VLOOKUP(tblPointScore[[#This Row],[Name / Club]],tblNow_Div2A[[Name / Club]:[Points]],5,FALSE))</f>
        <v>0</v>
      </c>
      <c r="S557" s="1">
        <f>IF(ISNA(VLOOKUP(tblPointScore[[#This Row],[Name / Club]],tblNow_Div2B[[Name / Club]:[Points]],5,FALSE)),0,VLOOKUP(tblPointScore[[#This Row],[Name / Club]],tblNow_Div2B[[Name / Club]:[Points]],5,FALSE))</f>
        <v>0</v>
      </c>
      <c r="T55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57" s="1">
        <f>IF(ISNA(VLOOKUP(tblPointScore[[#This Row],[Name / Club]],tblSthn_Div1[[Name / Club]:[Points]],5,FALSE)),0,VLOOKUP(tblPointScore[[#This Row],[Name / Club]],tblSthn_Div1[[Name / Club]:[Points]],5,FALSE))</f>
        <v>0</v>
      </c>
      <c r="V557" s="1">
        <f>IF(ISNA(VLOOKUP(tblPointScore[[#This Row],[Name / Club]],tblSthn_Div2[[Name / Club]:[Points]],5,FALSE)),0,VLOOKUP(tblPointScore[[#This Row],[Name / Club]],tblSthn_Div2[[Name / Club]:[Points]],5,FALSE))</f>
        <v>0</v>
      </c>
      <c r="W557" s="1">
        <f>IF(ISNA(VLOOKUP(tblPointScore[[#This Row],[Name / Club]],tblSthn_Div1[Name / Club],1,FALSE)),IF(ISNA(VLOOKUP(tblPointScore[[#This Row],[Name / Club]],tblSthn_Div2[Name / Club],1,FALSE)),0,3),3)</f>
        <v>0</v>
      </c>
      <c r="X557" s="9">
        <f>SUM(tblPointScore[[#This Row],[Glbn Div 1]:[Sth H Pts]])</f>
        <v>0</v>
      </c>
      <c r="Y55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5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57" s="38" t="str">
        <f>IF(AND(tblPointScore[[#This Row],[Div 1 Pts]]&gt;0,tblPointScore[[#This Row],[Div 2 Pts]]&gt;0),"Y","N")</f>
        <v>N</v>
      </c>
      <c r="AB557" s="35" t="str">
        <f>IF(AND(tblPointScore[[#This Row],[Mac Div 1 A]]&gt;0,tblPointScore[[#This Row],[Mac Div 1 B]]&gt;0),"Y","N")</f>
        <v>N</v>
      </c>
      <c r="AC557" s="35" t="str">
        <f>IF(AND(tblPointScore[[#This Row],[Mac Div 2 A]]&gt;0,tblPointScore[[#This Row],[Mac Div 2 B]]&gt;0),"Y","N")</f>
        <v>N</v>
      </c>
      <c r="AD557" s="35" t="str">
        <f>IF(AND(tblPointScore[[#This Row],[Now Div 1 A]]&gt;0,tblPointScore[[#This Row],[Now Div 1 B]]&gt;0),"Y","N")</f>
        <v>N</v>
      </c>
      <c r="AE557" s="35" t="str">
        <f>IF(AND(tblPointScore[[#This Row],[Now Div 2 A]]&gt;0,tblPointScore[[#This Row],[Now Div 2 B]]&gt;0),"Y","N")</f>
        <v>N</v>
      </c>
      <c r="AF55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58" spans="1:32" hidden="1">
      <c r="A558" s="1">
        <f ca="1">CELL("row", A557)-1</f>
        <v>556</v>
      </c>
      <c r="B558" s="7" t="s">
        <v>523</v>
      </c>
      <c r="C558" s="7" t="s">
        <v>682</v>
      </c>
      <c r="D558" s="4" t="str">
        <f>CONCATENATE(tblPointScore[[#This Row],[Name]]," - ",tblPointScore[[#This Row],[Club]])</f>
        <v>Roach Craig - CCC</v>
      </c>
      <c r="E558" s="1">
        <f>IF(ISNA(VLOOKUP(tblPointScore[[#This Row],[Name / Club]],tblGlbn_Div1[[Name / Club]:[Points]],5,FALSE)),0,VLOOKUP(tblPointScore[[#This Row],[Name / Club]],tblGlbn_Div1[[Name / Club]:[Points]],5,FALSE))</f>
        <v>0</v>
      </c>
      <c r="F558" s="9">
        <f>IF(ISNA(VLOOKUP(tblPointScore[[#This Row],[Name / Club]],tblGlbn_Div2[[Name / Club]:[Points]],5,FALSE)),0,VLOOKUP(tblPointScore[[#This Row],[Name / Club]],tblGlbn_Div2[[Name / Club]:[Points]],5,FALSE))</f>
        <v>0</v>
      </c>
      <c r="G558" s="9">
        <f>IF(ISNA(VLOOKUP(tblPointScore[[#This Row],[Name / Club]],tblGlbn_Div1[Name / Club],1,FALSE)),IF(ISNA(VLOOKUP(tblPointScore[[#This Row],[Name / Club]],tblGlbn_Div2[Name / Club],1,FALSE)),0,3),3)</f>
        <v>0</v>
      </c>
      <c r="H558" s="1">
        <f>IF(ISNA(VLOOKUP(tblPointScore[[#This Row],[Name / Club]],tblIll_Div1[[Name / Club]:[Points]],5,FALSE)),0,VLOOKUP(tblPointScore[[#This Row],[Name / Club]],tblIll_Div1[[Name / Club]:[Points]],5,FALSE))</f>
        <v>0</v>
      </c>
      <c r="I558" s="1">
        <f>IF(ISNA(VLOOKUP(tblPointScore[[#This Row],[Name / Club]],tblIll_Div2[[Name / Club]:[Points]],5,FALSE)),0,VLOOKUP(tblPointScore[[#This Row],[Name / Club]],tblIll_Div2[[Name / Club]:[Points]],5,FALSE))</f>
        <v>0</v>
      </c>
      <c r="J558" s="1">
        <f>IF(ISNA(VLOOKUP(tblPointScore[[#This Row],[Name / Club]],tblIll_Div1[Name / Club],1,FALSE)),IF(ISNA(VLOOKUP(tblPointScore[[#This Row],[Name / Club]],tblIll_Div2[Name / Club],1,FALSE)),0,3),3)</f>
        <v>0</v>
      </c>
      <c r="K558" s="1">
        <f>IF(ISNA(VLOOKUP(tblPointScore[[#This Row],[Name / Club]],tblMac_Div1A[[Name / Club]:[Points]],5,FALSE)),0,VLOOKUP(tblPointScore[[#This Row],[Name / Club]],tblMac_Div1A[[Name / Club]:[Points]],5,FALSE))</f>
        <v>0</v>
      </c>
      <c r="L558" s="1">
        <f>IF(ISNA(VLOOKUP(tblPointScore[[#This Row],[Name / Club]],tblMac_Div1B[[Name / Club]:[Points]],5,FALSE)),0,VLOOKUP(tblPointScore[[#This Row],[Name / Club]],tblMac_Div1B[[Name / Club]:[Points]],5,FALSE))</f>
        <v>0</v>
      </c>
      <c r="M558" s="1">
        <f>IF(ISNA(VLOOKUP(tblPointScore[[#This Row],[Name / Club]],tblMac_Div2A[[Name / Club]:[Points]],5,FALSE)),0,VLOOKUP(tblPointScore[[#This Row],[Name / Club]],tblMac_Div2A[[Name / Club]:[Points]],5,FALSE))</f>
        <v>0</v>
      </c>
      <c r="N558" s="1">
        <f>IF(ISNA(VLOOKUP(tblPointScore[[#This Row],[Name / Club]],tblMac_Div2B[[Name / Club]:[Points]],5,FALSE)),0,VLOOKUP(tblPointScore[[#This Row],[Name / Club]],tblMac_Div2B[[Name / Club]:[Points]],5,FALSE))</f>
        <v>0</v>
      </c>
      <c r="O55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58" s="1">
        <f>IF(ISNA(VLOOKUP(tblPointScore[[#This Row],[Name / Club]],tblNow_Div1A[[Name / Club]:[Points]],5,FALSE)),0,VLOOKUP(tblPointScore[[#This Row],[Name / Club]],tblNow_Div1A[[Name / Club]:[Points]],5,FALSE))</f>
        <v>0</v>
      </c>
      <c r="Q558" s="1">
        <f>IF(ISNA(VLOOKUP(tblPointScore[[#This Row],[Name / Club]],tblNow_Div1B[[Name / Club]:[Points]],5,FALSE)),0,VLOOKUP(tblPointScore[[#This Row],[Name / Club]],tblNow_Div1B[[Name / Club]:[Points]],5,FALSE))</f>
        <v>0</v>
      </c>
      <c r="R558" s="1">
        <f>IF(ISNA(VLOOKUP(tblPointScore[[#This Row],[Name / Club]],tblNow_Div2A[[Name / Club]:[Points]],5,FALSE)),0,VLOOKUP(tblPointScore[[#This Row],[Name / Club]],tblNow_Div2A[[Name / Club]:[Points]],5,FALSE))</f>
        <v>0</v>
      </c>
      <c r="S558" s="1">
        <f>IF(ISNA(VLOOKUP(tblPointScore[[#This Row],[Name / Club]],tblNow_Div2B[[Name / Club]:[Points]],5,FALSE)),0,VLOOKUP(tblPointScore[[#This Row],[Name / Club]],tblNow_Div2B[[Name / Club]:[Points]],5,FALSE))</f>
        <v>0</v>
      </c>
      <c r="T55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58" s="1">
        <f>IF(ISNA(VLOOKUP(tblPointScore[[#This Row],[Name / Club]],tblSthn_Div1[[Name / Club]:[Points]],5,FALSE)),0,VLOOKUP(tblPointScore[[#This Row],[Name / Club]],tblSthn_Div1[[Name / Club]:[Points]],5,FALSE))</f>
        <v>0</v>
      </c>
      <c r="V558" s="1">
        <f>IF(ISNA(VLOOKUP(tblPointScore[[#This Row],[Name / Club]],tblSthn_Div2[[Name / Club]:[Points]],5,FALSE)),0,VLOOKUP(tblPointScore[[#This Row],[Name / Club]],tblSthn_Div2[[Name / Club]:[Points]],5,FALSE))</f>
        <v>0</v>
      </c>
      <c r="W558" s="1">
        <f>IF(ISNA(VLOOKUP(tblPointScore[[#This Row],[Name / Club]],tblSthn_Div1[Name / Club],1,FALSE)),IF(ISNA(VLOOKUP(tblPointScore[[#This Row],[Name / Club]],tblSthn_Div2[Name / Club],1,FALSE)),0,3),3)</f>
        <v>0</v>
      </c>
      <c r="X558" s="9">
        <f>SUM(tblPointScore[[#This Row],[Glbn Div 1]:[Sth H Pts]])</f>
        <v>0</v>
      </c>
      <c r="Y55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5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58" s="38" t="str">
        <f>IF(AND(tblPointScore[[#This Row],[Div 1 Pts]]&gt;0,tblPointScore[[#This Row],[Div 2 Pts]]&gt;0),"Y","N")</f>
        <v>N</v>
      </c>
      <c r="AB558" s="35" t="str">
        <f>IF(AND(tblPointScore[[#This Row],[Mac Div 1 A]]&gt;0,tblPointScore[[#This Row],[Mac Div 1 B]]&gt;0),"Y","N")</f>
        <v>N</v>
      </c>
      <c r="AC558" s="35" t="str">
        <f>IF(AND(tblPointScore[[#This Row],[Mac Div 2 A]]&gt;0,tblPointScore[[#This Row],[Mac Div 2 B]]&gt;0),"Y","N")</f>
        <v>N</v>
      </c>
      <c r="AD558" s="35" t="str">
        <f>IF(AND(tblPointScore[[#This Row],[Now Div 1 A]]&gt;0,tblPointScore[[#This Row],[Now Div 1 B]]&gt;0),"Y","N")</f>
        <v>N</v>
      </c>
      <c r="AE558" s="35" t="str">
        <f>IF(AND(tblPointScore[[#This Row],[Now Div 2 A]]&gt;0,tblPointScore[[#This Row],[Now Div 2 B]]&gt;0),"Y","N")</f>
        <v>N</v>
      </c>
      <c r="AF55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59" spans="1:32" hidden="1">
      <c r="A559" s="1">
        <f ca="1">CELL("row", A558)-1</f>
        <v>557</v>
      </c>
      <c r="B559" s="7" t="s">
        <v>524</v>
      </c>
      <c r="C559" s="7" t="s">
        <v>685</v>
      </c>
      <c r="D559" s="4" t="str">
        <f>CONCATENATE(tblPointScore[[#This Row],[Name]]," - ",tblPointScore[[#This Row],[Club]])</f>
        <v>Roshier Dirk - ICC</v>
      </c>
      <c r="E559" s="1">
        <f>IF(ISNA(VLOOKUP(tblPointScore[[#This Row],[Name / Club]],tblGlbn_Div1[[Name / Club]:[Points]],5,FALSE)),0,VLOOKUP(tblPointScore[[#This Row],[Name / Club]],tblGlbn_Div1[[Name / Club]:[Points]],5,FALSE))</f>
        <v>0</v>
      </c>
      <c r="F559" s="9">
        <f>IF(ISNA(VLOOKUP(tblPointScore[[#This Row],[Name / Club]],tblGlbn_Div2[[Name / Club]:[Points]],5,FALSE)),0,VLOOKUP(tblPointScore[[#This Row],[Name / Club]],tblGlbn_Div2[[Name / Club]:[Points]],5,FALSE))</f>
        <v>0</v>
      </c>
      <c r="G559" s="9">
        <f>IF(ISNA(VLOOKUP(tblPointScore[[#This Row],[Name / Club]],tblGlbn_Div1[Name / Club],1,FALSE)),IF(ISNA(VLOOKUP(tblPointScore[[#This Row],[Name / Club]],tblGlbn_Div2[Name / Club],1,FALSE)),0,3),3)</f>
        <v>0</v>
      </c>
      <c r="H559" s="1">
        <f>IF(ISNA(VLOOKUP(tblPointScore[[#This Row],[Name / Club]],tblIll_Div1[[Name / Club]:[Points]],5,FALSE)),0,VLOOKUP(tblPointScore[[#This Row],[Name / Club]],tblIll_Div1[[Name / Club]:[Points]],5,FALSE))</f>
        <v>0</v>
      </c>
      <c r="I559" s="1">
        <f>IF(ISNA(VLOOKUP(tblPointScore[[#This Row],[Name / Club]],tblIll_Div2[[Name / Club]:[Points]],5,FALSE)),0,VLOOKUP(tblPointScore[[#This Row],[Name / Club]],tblIll_Div2[[Name / Club]:[Points]],5,FALSE))</f>
        <v>0</v>
      </c>
      <c r="J559" s="1">
        <f>IF(ISNA(VLOOKUP(tblPointScore[[#This Row],[Name / Club]],tblIll_Div1[Name / Club],1,FALSE)),IF(ISNA(VLOOKUP(tblPointScore[[#This Row],[Name / Club]],tblIll_Div2[Name / Club],1,FALSE)),0,3),3)</f>
        <v>0</v>
      </c>
      <c r="K559" s="1">
        <f>IF(ISNA(VLOOKUP(tblPointScore[[#This Row],[Name / Club]],tblMac_Div1A[[Name / Club]:[Points]],5,FALSE)),0,VLOOKUP(tblPointScore[[#This Row],[Name / Club]],tblMac_Div1A[[Name / Club]:[Points]],5,FALSE))</f>
        <v>0</v>
      </c>
      <c r="L559" s="1">
        <f>IF(ISNA(VLOOKUP(tblPointScore[[#This Row],[Name / Club]],tblMac_Div1B[[Name / Club]:[Points]],5,FALSE)),0,VLOOKUP(tblPointScore[[#This Row],[Name / Club]],tblMac_Div1B[[Name / Club]:[Points]],5,FALSE))</f>
        <v>0</v>
      </c>
      <c r="M559" s="1">
        <f>IF(ISNA(VLOOKUP(tblPointScore[[#This Row],[Name / Club]],tblMac_Div2A[[Name / Club]:[Points]],5,FALSE)),0,VLOOKUP(tblPointScore[[#This Row],[Name / Club]],tblMac_Div2A[[Name / Club]:[Points]],5,FALSE))</f>
        <v>0</v>
      </c>
      <c r="N559" s="1">
        <f>IF(ISNA(VLOOKUP(tblPointScore[[#This Row],[Name / Club]],tblMac_Div2B[[Name / Club]:[Points]],5,FALSE)),0,VLOOKUP(tblPointScore[[#This Row],[Name / Club]],tblMac_Div2B[[Name / Club]:[Points]],5,FALSE))</f>
        <v>0</v>
      </c>
      <c r="O55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59" s="1">
        <f>IF(ISNA(VLOOKUP(tblPointScore[[#This Row],[Name / Club]],tblNow_Div1A[[Name / Club]:[Points]],5,FALSE)),0,VLOOKUP(tblPointScore[[#This Row],[Name / Club]],tblNow_Div1A[[Name / Club]:[Points]],5,FALSE))</f>
        <v>0</v>
      </c>
      <c r="Q559" s="1">
        <f>IF(ISNA(VLOOKUP(tblPointScore[[#This Row],[Name / Club]],tblNow_Div1B[[Name / Club]:[Points]],5,FALSE)),0,VLOOKUP(tblPointScore[[#This Row],[Name / Club]],tblNow_Div1B[[Name / Club]:[Points]],5,FALSE))</f>
        <v>0</v>
      </c>
      <c r="R559" s="1">
        <f>IF(ISNA(VLOOKUP(tblPointScore[[#This Row],[Name / Club]],tblNow_Div2A[[Name / Club]:[Points]],5,FALSE)),0,VLOOKUP(tblPointScore[[#This Row],[Name / Club]],tblNow_Div2A[[Name / Club]:[Points]],5,FALSE))</f>
        <v>0</v>
      </c>
      <c r="S559" s="1">
        <f>IF(ISNA(VLOOKUP(tblPointScore[[#This Row],[Name / Club]],tblNow_Div2B[[Name / Club]:[Points]],5,FALSE)),0,VLOOKUP(tblPointScore[[#This Row],[Name / Club]],tblNow_Div2B[[Name / Club]:[Points]],5,FALSE))</f>
        <v>0</v>
      </c>
      <c r="T55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59" s="1">
        <f>IF(ISNA(VLOOKUP(tblPointScore[[#This Row],[Name / Club]],tblSthn_Div1[[Name / Club]:[Points]],5,FALSE)),0,VLOOKUP(tblPointScore[[#This Row],[Name / Club]],tblSthn_Div1[[Name / Club]:[Points]],5,FALSE))</f>
        <v>0</v>
      </c>
      <c r="V559" s="1">
        <f>IF(ISNA(VLOOKUP(tblPointScore[[#This Row],[Name / Club]],tblSthn_Div2[[Name / Club]:[Points]],5,FALSE)),0,VLOOKUP(tblPointScore[[#This Row],[Name / Club]],tblSthn_Div2[[Name / Club]:[Points]],5,FALSE))</f>
        <v>0</v>
      </c>
      <c r="W559" s="1">
        <f>IF(ISNA(VLOOKUP(tblPointScore[[#This Row],[Name / Club]],tblSthn_Div1[Name / Club],1,FALSE)),IF(ISNA(VLOOKUP(tblPointScore[[#This Row],[Name / Club]],tblSthn_Div2[Name / Club],1,FALSE)),0,3),3)</f>
        <v>0</v>
      </c>
      <c r="X559" s="9">
        <f>SUM(tblPointScore[[#This Row],[Glbn Div 1]:[Sth H Pts]])</f>
        <v>0</v>
      </c>
      <c r="Y55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5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59" s="38" t="str">
        <f>IF(AND(tblPointScore[[#This Row],[Div 1 Pts]]&gt;0,tblPointScore[[#This Row],[Div 2 Pts]]&gt;0),"Y","N")</f>
        <v>N</v>
      </c>
      <c r="AB559" s="35" t="str">
        <f>IF(AND(tblPointScore[[#This Row],[Mac Div 1 A]]&gt;0,tblPointScore[[#This Row],[Mac Div 1 B]]&gt;0),"Y","N")</f>
        <v>N</v>
      </c>
      <c r="AC559" s="35" t="str">
        <f>IF(AND(tblPointScore[[#This Row],[Mac Div 2 A]]&gt;0,tblPointScore[[#This Row],[Mac Div 2 B]]&gt;0),"Y","N")</f>
        <v>N</v>
      </c>
      <c r="AD559" s="35" t="str">
        <f>IF(AND(tblPointScore[[#This Row],[Now Div 1 A]]&gt;0,tblPointScore[[#This Row],[Now Div 1 B]]&gt;0),"Y","N")</f>
        <v>N</v>
      </c>
      <c r="AE559" s="35" t="str">
        <f>IF(AND(tblPointScore[[#This Row],[Now Div 2 A]]&gt;0,tblPointScore[[#This Row],[Now Div 2 B]]&gt;0),"Y","N")</f>
        <v>N</v>
      </c>
      <c r="AF55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60" spans="1:32" hidden="1">
      <c r="A560" s="1">
        <f ca="1">CELL("row", A559)-1</f>
        <v>558</v>
      </c>
      <c r="B560" s="7" t="s">
        <v>296</v>
      </c>
      <c r="C560" s="7" t="s">
        <v>688</v>
      </c>
      <c r="D560" s="4" t="str">
        <f>CONCATENATE(tblPointScore[[#This Row],[Name]]," - ",tblPointScore[[#This Row],[Club]])</f>
        <v>Rothero Amber - ECC</v>
      </c>
      <c r="E560" s="1">
        <f>IF(ISNA(VLOOKUP(tblPointScore[[#This Row],[Name / Club]],tblGlbn_Div1[[Name / Club]:[Points]],5,FALSE)),0,VLOOKUP(tblPointScore[[#This Row],[Name / Club]],tblGlbn_Div1[[Name / Club]:[Points]],5,FALSE))</f>
        <v>0</v>
      </c>
      <c r="F560" s="1">
        <f>IF(ISNA(VLOOKUP(tblPointScore[[#This Row],[Name / Club]],tblGlbn_Div2[[Name / Club]:[Points]],5,FALSE)),0,VLOOKUP(tblPointScore[[#This Row],[Name / Club]],tblGlbn_Div2[[Name / Club]:[Points]],5,FALSE))</f>
        <v>0</v>
      </c>
      <c r="G560" s="1">
        <f>IF(ISNA(VLOOKUP(tblPointScore[[#This Row],[Name / Club]],tblGlbn_Div1[Name / Club],1,FALSE)),IF(ISNA(VLOOKUP(tblPointScore[[#This Row],[Name / Club]],tblGlbn_Div2[Name / Club],1,FALSE)),0,3),3)</f>
        <v>0</v>
      </c>
      <c r="H560" s="1">
        <f>IF(ISNA(VLOOKUP(tblPointScore[[#This Row],[Name / Club]],tblIll_Div1[[Name / Club]:[Points]],5,FALSE)),0,VLOOKUP(tblPointScore[[#This Row],[Name / Club]],tblIll_Div1[[Name / Club]:[Points]],5,FALSE))</f>
        <v>0</v>
      </c>
      <c r="I560" s="1">
        <f>IF(ISNA(VLOOKUP(tblPointScore[[#This Row],[Name / Club]],tblIll_Div2[[Name / Club]:[Points]],5,FALSE)),0,VLOOKUP(tblPointScore[[#This Row],[Name / Club]],tblIll_Div2[[Name / Club]:[Points]],5,FALSE))</f>
        <v>0</v>
      </c>
      <c r="J560" s="1">
        <f>IF(ISNA(VLOOKUP(tblPointScore[[#This Row],[Name / Club]],tblIll_Div1[Name / Club],1,FALSE)),IF(ISNA(VLOOKUP(tblPointScore[[#This Row],[Name / Club]],tblIll_Div2[Name / Club],1,FALSE)),0,3),3)</f>
        <v>0</v>
      </c>
      <c r="K560" s="1">
        <f>IF(ISNA(VLOOKUP(tblPointScore[[#This Row],[Name / Club]],tblMac_Div1A[[Name / Club]:[Points]],5,FALSE)),0,VLOOKUP(tblPointScore[[#This Row],[Name / Club]],tblMac_Div1A[[Name / Club]:[Points]],5,FALSE))</f>
        <v>0</v>
      </c>
      <c r="L560" s="1">
        <f>IF(ISNA(VLOOKUP(tblPointScore[[#This Row],[Name / Club]],tblMac_Div1B[[Name / Club]:[Points]],5,FALSE)),0,VLOOKUP(tblPointScore[[#This Row],[Name / Club]],tblMac_Div1B[[Name / Club]:[Points]],5,FALSE))</f>
        <v>0</v>
      </c>
      <c r="M560" s="1">
        <f>IF(ISNA(VLOOKUP(tblPointScore[[#This Row],[Name / Club]],tblMac_Div2A[[Name / Club]:[Points]],5,FALSE)),0,VLOOKUP(tblPointScore[[#This Row],[Name / Club]],tblMac_Div2A[[Name / Club]:[Points]],5,FALSE))</f>
        <v>0</v>
      </c>
      <c r="N560" s="1">
        <f>IF(ISNA(VLOOKUP(tblPointScore[[#This Row],[Name / Club]],tblMac_Div2B[[Name / Club]:[Points]],5,FALSE)),0,VLOOKUP(tblPointScore[[#This Row],[Name / Club]],tblMac_Div2B[[Name / Club]:[Points]],5,FALSE))</f>
        <v>0</v>
      </c>
      <c r="O56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60" s="1">
        <f>IF(ISNA(VLOOKUP(tblPointScore[[#This Row],[Name / Club]],tblNow_Div1A[[Name / Club]:[Points]],5,FALSE)),0,VLOOKUP(tblPointScore[[#This Row],[Name / Club]],tblNow_Div1A[[Name / Club]:[Points]],5,FALSE))</f>
        <v>0</v>
      </c>
      <c r="Q560" s="1">
        <f>IF(ISNA(VLOOKUP(tblPointScore[[#This Row],[Name / Club]],tblNow_Div1B[[Name / Club]:[Points]],5,FALSE)),0,VLOOKUP(tblPointScore[[#This Row],[Name / Club]],tblNow_Div1B[[Name / Club]:[Points]],5,FALSE))</f>
        <v>0</v>
      </c>
      <c r="R560" s="1">
        <f>IF(ISNA(VLOOKUP(tblPointScore[[#This Row],[Name / Club]],tblNow_Div2A[[Name / Club]:[Points]],5,FALSE)),0,VLOOKUP(tblPointScore[[#This Row],[Name / Club]],tblNow_Div2A[[Name / Club]:[Points]],5,FALSE))</f>
        <v>0</v>
      </c>
      <c r="S560" s="1">
        <f>IF(ISNA(VLOOKUP(tblPointScore[[#This Row],[Name / Club]],tblNow_Div2B[[Name / Club]:[Points]],5,FALSE)),0,VLOOKUP(tblPointScore[[#This Row],[Name / Club]],tblNow_Div2B[[Name / Club]:[Points]],5,FALSE))</f>
        <v>0</v>
      </c>
      <c r="T56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60" s="1">
        <f>IF(ISNA(VLOOKUP(tblPointScore[[#This Row],[Name / Club]],tblSthn_Div1[[Name / Club]:[Points]],5,FALSE)),0,VLOOKUP(tblPointScore[[#This Row],[Name / Club]],tblSthn_Div1[[Name / Club]:[Points]],5,FALSE))</f>
        <v>0</v>
      </c>
      <c r="V560" s="1">
        <f>IF(ISNA(VLOOKUP(tblPointScore[[#This Row],[Name / Club]],tblSthn_Div2[[Name / Club]:[Points]],5,FALSE)),0,VLOOKUP(tblPointScore[[#This Row],[Name / Club]],tblSthn_Div2[[Name / Club]:[Points]],5,FALSE))</f>
        <v>0</v>
      </c>
      <c r="W560" s="1">
        <f>IF(ISNA(VLOOKUP(tblPointScore[[#This Row],[Name / Club]],tblSthn_Div1[Name / Club],1,FALSE)),IF(ISNA(VLOOKUP(tblPointScore[[#This Row],[Name / Club]],tblSthn_Div2[Name / Club],1,FALSE)),0,3),3)</f>
        <v>0</v>
      </c>
      <c r="X560" s="1">
        <f>SUM(tblPointScore[[#This Row],[Glbn Div 1]:[Sth H Pts]])</f>
        <v>0</v>
      </c>
      <c r="Y56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6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60" s="38" t="str">
        <f>IF(AND(tblPointScore[[#This Row],[Div 1 Pts]]&gt;0,tblPointScore[[#This Row],[Div 2 Pts]]&gt;0),"Y","N")</f>
        <v>N</v>
      </c>
      <c r="AB560" s="35" t="str">
        <f>IF(AND(tblPointScore[[#This Row],[Mac Div 1 A]]&gt;0,tblPointScore[[#This Row],[Mac Div 1 B]]&gt;0),"Y","N")</f>
        <v>N</v>
      </c>
      <c r="AC560" s="35" t="str">
        <f>IF(AND(tblPointScore[[#This Row],[Mac Div 2 A]]&gt;0,tblPointScore[[#This Row],[Mac Div 2 B]]&gt;0),"Y","N")</f>
        <v>N</v>
      </c>
      <c r="AD560" s="35" t="str">
        <f>IF(AND(tblPointScore[[#This Row],[Now Div 1 A]]&gt;0,tblPointScore[[#This Row],[Now Div 1 B]]&gt;0),"Y","N")</f>
        <v>N</v>
      </c>
      <c r="AE560" s="35" t="str">
        <f>IF(AND(tblPointScore[[#This Row],[Now Div 2 A]]&gt;0,tblPointScore[[#This Row],[Now Div 2 B]]&gt;0),"Y","N")</f>
        <v>N</v>
      </c>
      <c r="AF56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61" spans="1:32" hidden="1">
      <c r="A561" s="1">
        <f ca="1">CELL("row", A560)-1</f>
        <v>559</v>
      </c>
      <c r="B561" s="7" t="s">
        <v>525</v>
      </c>
      <c r="C561" s="7" t="s">
        <v>684</v>
      </c>
      <c r="D561" s="4" t="str">
        <f>CONCATENATE(tblPointScore[[#This Row],[Name]]," - ",tblPointScore[[#This Row],[Club]])</f>
        <v>Rourke Adam - NVC</v>
      </c>
      <c r="E561" s="1">
        <f>IF(ISNA(VLOOKUP(tblPointScore[[#This Row],[Name / Club]],tblGlbn_Div1[[Name / Club]:[Points]],5,FALSE)),0,VLOOKUP(tblPointScore[[#This Row],[Name / Club]],tblGlbn_Div1[[Name / Club]:[Points]],5,FALSE))</f>
        <v>0</v>
      </c>
      <c r="F561" s="9">
        <f>IF(ISNA(VLOOKUP(tblPointScore[[#This Row],[Name / Club]],tblGlbn_Div2[[Name / Club]:[Points]],5,FALSE)),0,VLOOKUP(tblPointScore[[#This Row],[Name / Club]],tblGlbn_Div2[[Name / Club]:[Points]],5,FALSE))</f>
        <v>0</v>
      </c>
      <c r="G561" s="9">
        <f>IF(ISNA(VLOOKUP(tblPointScore[[#This Row],[Name / Club]],tblGlbn_Div1[Name / Club],1,FALSE)),IF(ISNA(VLOOKUP(tblPointScore[[#This Row],[Name / Club]],tblGlbn_Div2[Name / Club],1,FALSE)),0,3),3)</f>
        <v>0</v>
      </c>
      <c r="H561" s="1">
        <f>IF(ISNA(VLOOKUP(tblPointScore[[#This Row],[Name / Club]],tblIll_Div1[[Name / Club]:[Points]],5,FALSE)),0,VLOOKUP(tblPointScore[[#This Row],[Name / Club]],tblIll_Div1[[Name / Club]:[Points]],5,FALSE))</f>
        <v>0</v>
      </c>
      <c r="I561" s="1">
        <f>IF(ISNA(VLOOKUP(tblPointScore[[#This Row],[Name / Club]],tblIll_Div2[[Name / Club]:[Points]],5,FALSE)),0,VLOOKUP(tblPointScore[[#This Row],[Name / Club]],tblIll_Div2[[Name / Club]:[Points]],5,FALSE))</f>
        <v>0</v>
      </c>
      <c r="J561" s="1">
        <f>IF(ISNA(VLOOKUP(tblPointScore[[#This Row],[Name / Club]],tblIll_Div1[Name / Club],1,FALSE)),IF(ISNA(VLOOKUP(tblPointScore[[#This Row],[Name / Club]],tblIll_Div2[Name / Club],1,FALSE)),0,3),3)</f>
        <v>0</v>
      </c>
      <c r="K561" s="1">
        <f>IF(ISNA(VLOOKUP(tblPointScore[[#This Row],[Name / Club]],tblMac_Div1A[[Name / Club]:[Points]],5,FALSE)),0,VLOOKUP(tblPointScore[[#This Row],[Name / Club]],tblMac_Div1A[[Name / Club]:[Points]],5,FALSE))</f>
        <v>0</v>
      </c>
      <c r="L561" s="1">
        <f>IF(ISNA(VLOOKUP(tblPointScore[[#This Row],[Name / Club]],tblMac_Div1B[[Name / Club]:[Points]],5,FALSE)),0,VLOOKUP(tblPointScore[[#This Row],[Name / Club]],tblMac_Div1B[[Name / Club]:[Points]],5,FALSE))</f>
        <v>0</v>
      </c>
      <c r="M561" s="1">
        <f>IF(ISNA(VLOOKUP(tblPointScore[[#This Row],[Name / Club]],tblMac_Div2A[[Name / Club]:[Points]],5,FALSE)),0,VLOOKUP(tblPointScore[[#This Row],[Name / Club]],tblMac_Div2A[[Name / Club]:[Points]],5,FALSE))</f>
        <v>0</v>
      </c>
      <c r="N561" s="1">
        <f>IF(ISNA(VLOOKUP(tblPointScore[[#This Row],[Name / Club]],tblMac_Div2B[[Name / Club]:[Points]],5,FALSE)),0,VLOOKUP(tblPointScore[[#This Row],[Name / Club]],tblMac_Div2B[[Name / Club]:[Points]],5,FALSE))</f>
        <v>0</v>
      </c>
      <c r="O56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61" s="1">
        <f>IF(ISNA(VLOOKUP(tblPointScore[[#This Row],[Name / Club]],tblNow_Div1A[[Name / Club]:[Points]],5,FALSE)),0,VLOOKUP(tblPointScore[[#This Row],[Name / Club]],tblNow_Div1A[[Name / Club]:[Points]],5,FALSE))</f>
        <v>0</v>
      </c>
      <c r="Q561" s="1">
        <f>IF(ISNA(VLOOKUP(tblPointScore[[#This Row],[Name / Club]],tblNow_Div1B[[Name / Club]:[Points]],5,FALSE)),0,VLOOKUP(tblPointScore[[#This Row],[Name / Club]],tblNow_Div1B[[Name / Club]:[Points]],5,FALSE))</f>
        <v>0</v>
      </c>
      <c r="R561" s="1">
        <f>IF(ISNA(VLOOKUP(tblPointScore[[#This Row],[Name / Club]],tblNow_Div2A[[Name / Club]:[Points]],5,FALSE)),0,VLOOKUP(tblPointScore[[#This Row],[Name / Club]],tblNow_Div2A[[Name / Club]:[Points]],5,FALSE))</f>
        <v>0</v>
      </c>
      <c r="S561" s="1">
        <f>IF(ISNA(VLOOKUP(tblPointScore[[#This Row],[Name / Club]],tblNow_Div2B[[Name / Club]:[Points]],5,FALSE)),0,VLOOKUP(tblPointScore[[#This Row],[Name / Club]],tblNow_Div2B[[Name / Club]:[Points]],5,FALSE))</f>
        <v>0</v>
      </c>
      <c r="T56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61" s="1">
        <f>IF(ISNA(VLOOKUP(tblPointScore[[#This Row],[Name / Club]],tblSthn_Div1[[Name / Club]:[Points]],5,FALSE)),0,VLOOKUP(tblPointScore[[#This Row],[Name / Club]],tblSthn_Div1[[Name / Club]:[Points]],5,FALSE))</f>
        <v>0</v>
      </c>
      <c r="V561" s="1">
        <f>IF(ISNA(VLOOKUP(tblPointScore[[#This Row],[Name / Club]],tblSthn_Div2[[Name / Club]:[Points]],5,FALSE)),0,VLOOKUP(tblPointScore[[#This Row],[Name / Club]],tblSthn_Div2[[Name / Club]:[Points]],5,FALSE))</f>
        <v>0</v>
      </c>
      <c r="W561" s="1">
        <f>IF(ISNA(VLOOKUP(tblPointScore[[#This Row],[Name / Club]],tblSthn_Div1[Name / Club],1,FALSE)),IF(ISNA(VLOOKUP(tblPointScore[[#This Row],[Name / Club]],tblSthn_Div2[Name / Club],1,FALSE)),0,3),3)</f>
        <v>0</v>
      </c>
      <c r="X561" s="9">
        <f>SUM(tblPointScore[[#This Row],[Glbn Div 1]:[Sth H Pts]])</f>
        <v>0</v>
      </c>
      <c r="Y56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6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61" s="38" t="str">
        <f>IF(AND(tblPointScore[[#This Row],[Div 1 Pts]]&gt;0,tblPointScore[[#This Row],[Div 2 Pts]]&gt;0),"Y","N")</f>
        <v>N</v>
      </c>
      <c r="AB561" s="35" t="str">
        <f>IF(AND(tblPointScore[[#This Row],[Mac Div 1 A]]&gt;0,tblPointScore[[#This Row],[Mac Div 1 B]]&gt;0),"Y","N")</f>
        <v>N</v>
      </c>
      <c r="AC561" s="35" t="str">
        <f>IF(AND(tblPointScore[[#This Row],[Mac Div 2 A]]&gt;0,tblPointScore[[#This Row],[Mac Div 2 B]]&gt;0),"Y","N")</f>
        <v>N</v>
      </c>
      <c r="AD561" s="35" t="str">
        <f>IF(AND(tblPointScore[[#This Row],[Now Div 1 A]]&gt;0,tblPointScore[[#This Row],[Now Div 1 B]]&gt;0),"Y","N")</f>
        <v>N</v>
      </c>
      <c r="AE561" s="35" t="str">
        <f>IF(AND(tblPointScore[[#This Row],[Now Div 2 A]]&gt;0,tblPointScore[[#This Row],[Now Div 2 B]]&gt;0),"Y","N")</f>
        <v>N</v>
      </c>
      <c r="AF56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62" spans="1:32" hidden="1">
      <c r="A562" s="20">
        <f ca="1">CELL("row", A561)-1</f>
        <v>560</v>
      </c>
      <c r="B562" s="43" t="s">
        <v>655</v>
      </c>
      <c r="C562" s="43" t="s">
        <v>681</v>
      </c>
      <c r="D562" s="22" t="str">
        <f>CONCATENATE(tblPointScore[[#This Row],[Name]]," - ",tblPointScore[[#This Row],[Club]])</f>
        <v>Rowe David - GCC</v>
      </c>
      <c r="E562" s="23">
        <f>IF(ISNA(VLOOKUP(tblPointScore[[#This Row],[Name / Club]],tblGlbn_Div1[[Name / Club]:[Points]],5,FALSE)),0,VLOOKUP(tblPointScore[[#This Row],[Name / Club]],tblGlbn_Div1[[Name / Club]:[Points]],5,FALSE))</f>
        <v>0</v>
      </c>
      <c r="F562" s="23">
        <f>IF(ISNA(VLOOKUP(tblPointScore[[#This Row],[Name / Club]],tblGlbn_Div2[[Name / Club]:[Points]],5,FALSE)),0,VLOOKUP(tblPointScore[[#This Row],[Name / Club]],tblGlbn_Div2[[Name / Club]:[Points]],5,FALSE))</f>
        <v>0</v>
      </c>
      <c r="G562" s="23">
        <f>IF(ISNA(VLOOKUP(tblPointScore[[#This Row],[Name / Club]],tblGlbn_Div1[Name / Club],1,FALSE)),IF(ISNA(VLOOKUP(tblPointScore[[#This Row],[Name / Club]],tblGlbn_Div2[Name / Club],1,FALSE)),0,3),3)</f>
        <v>0</v>
      </c>
      <c r="H562" s="23">
        <f>IF(ISNA(VLOOKUP(tblPointScore[[#This Row],[Name / Club]],tblIll_Div1[[Name / Club]:[Points]],5,FALSE)),0,VLOOKUP(tblPointScore[[#This Row],[Name / Club]],tblIll_Div1[[Name / Club]:[Points]],5,FALSE))</f>
        <v>0</v>
      </c>
      <c r="I562" s="23">
        <f>IF(ISNA(VLOOKUP(tblPointScore[[#This Row],[Name / Club]],tblIll_Div2[[Name / Club]:[Points]],5,FALSE)),0,VLOOKUP(tblPointScore[[#This Row],[Name / Club]],tblIll_Div2[[Name / Club]:[Points]],5,FALSE))</f>
        <v>0</v>
      </c>
      <c r="J562" s="23">
        <f>IF(ISNA(VLOOKUP(tblPointScore[[#This Row],[Name / Club]],tblIll_Div1[Name / Club],1,FALSE)),IF(ISNA(VLOOKUP(tblPointScore[[#This Row],[Name / Club]],tblIll_Div2[Name / Club],1,FALSE)),0,3),3)</f>
        <v>0</v>
      </c>
      <c r="K562" s="23">
        <f>IF(ISNA(VLOOKUP(tblPointScore[[#This Row],[Name / Club]],tblMac_Div1A[[Name / Club]:[Points]],5,FALSE)),0,VLOOKUP(tblPointScore[[#This Row],[Name / Club]],tblMac_Div1A[[Name / Club]:[Points]],5,FALSE))</f>
        <v>0</v>
      </c>
      <c r="L562" s="23">
        <f>IF(ISNA(VLOOKUP(tblPointScore[[#This Row],[Name / Club]],tblMac_Div1B[[Name / Club]:[Points]],5,FALSE)),0,VLOOKUP(tblPointScore[[#This Row],[Name / Club]],tblMac_Div1B[[Name / Club]:[Points]],5,FALSE))</f>
        <v>0</v>
      </c>
      <c r="M562" s="23">
        <f>IF(ISNA(VLOOKUP(tblPointScore[[#This Row],[Name / Club]],tblMac_Div2A[[Name / Club]:[Points]],5,FALSE)),0,VLOOKUP(tblPointScore[[#This Row],[Name / Club]],tblMac_Div2A[[Name / Club]:[Points]],5,FALSE))</f>
        <v>0</v>
      </c>
      <c r="N562" s="23">
        <f>IF(ISNA(VLOOKUP(tblPointScore[[#This Row],[Name / Club]],tblMac_Div2B[[Name / Club]:[Points]],5,FALSE)),0,VLOOKUP(tblPointScore[[#This Row],[Name / Club]],tblMac_Div2B[[Name / Club]:[Points]],5,FALSE))</f>
        <v>0</v>
      </c>
      <c r="O562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62" s="23">
        <f>IF(ISNA(VLOOKUP(tblPointScore[[#This Row],[Name / Club]],tblNow_Div1A[[Name / Club]:[Points]],5,FALSE)),0,VLOOKUP(tblPointScore[[#This Row],[Name / Club]],tblNow_Div1A[[Name / Club]:[Points]],5,FALSE))</f>
        <v>0</v>
      </c>
      <c r="Q562" s="23">
        <f>IF(ISNA(VLOOKUP(tblPointScore[[#This Row],[Name / Club]],tblNow_Div1B[[Name / Club]:[Points]],5,FALSE)),0,VLOOKUP(tblPointScore[[#This Row],[Name / Club]],tblNow_Div1B[[Name / Club]:[Points]],5,FALSE))</f>
        <v>0</v>
      </c>
      <c r="R562" s="23">
        <f>IF(ISNA(VLOOKUP(tblPointScore[[#This Row],[Name / Club]],tblNow_Div2A[[Name / Club]:[Points]],5,FALSE)),0,VLOOKUP(tblPointScore[[#This Row],[Name / Club]],tblNow_Div2A[[Name / Club]:[Points]],5,FALSE))</f>
        <v>0</v>
      </c>
      <c r="S562" s="23">
        <f>IF(ISNA(VLOOKUP(tblPointScore[[#This Row],[Name / Club]],tblNow_Div2B[[Name / Club]:[Points]],5,FALSE)),0,VLOOKUP(tblPointScore[[#This Row],[Name / Club]],tblNow_Div2B[[Name / Club]:[Points]],5,FALSE))</f>
        <v>0</v>
      </c>
      <c r="T562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62" s="23">
        <f>IF(ISNA(VLOOKUP(tblPointScore[[#This Row],[Name / Club]],tblSthn_Div1[[Name / Club]:[Points]],5,FALSE)),0,VLOOKUP(tblPointScore[[#This Row],[Name / Club]],tblSthn_Div1[[Name / Club]:[Points]],5,FALSE))</f>
        <v>0</v>
      </c>
      <c r="V562" s="23">
        <f>IF(ISNA(VLOOKUP(tblPointScore[[#This Row],[Name / Club]],tblSthn_Div2[[Name / Club]:[Points]],5,FALSE)),0,VLOOKUP(tblPointScore[[#This Row],[Name / Club]],tblSthn_Div2[[Name / Club]:[Points]],5,FALSE))</f>
        <v>0</v>
      </c>
      <c r="W562" s="23">
        <f>IF(ISNA(VLOOKUP(tblPointScore[[#This Row],[Name / Club]],tblSthn_Div1[Name / Club],1,FALSE)),IF(ISNA(VLOOKUP(tblPointScore[[#This Row],[Name / Club]],tblSthn_Div2[Name / Club],1,FALSE)),0,3),3)</f>
        <v>0</v>
      </c>
      <c r="X562" s="23">
        <f>SUM(tblPointScore[[#This Row],[Glbn Div 1]:[Sth H Pts]])</f>
        <v>0</v>
      </c>
      <c r="Y562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62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62" s="44" t="str">
        <f>IF(AND(tblPointScore[[#This Row],[Div 1 Pts]]&gt;0,tblPointScore[[#This Row],[Div 2 Pts]]&gt;0),"Y","N")</f>
        <v>N</v>
      </c>
      <c r="AB562" s="45" t="str">
        <f>IF(AND(tblPointScore[[#This Row],[Mac Div 1 A]]&gt;0,tblPointScore[[#This Row],[Mac Div 1 B]]&gt;0),"Y","N")</f>
        <v>N</v>
      </c>
      <c r="AC562" s="45" t="str">
        <f>IF(AND(tblPointScore[[#This Row],[Mac Div 2 A]]&gt;0,tblPointScore[[#This Row],[Mac Div 2 B]]&gt;0),"Y","N")</f>
        <v>N</v>
      </c>
      <c r="AD562" s="45" t="str">
        <f>IF(AND(tblPointScore[[#This Row],[Now Div 1 A]]&gt;0,tblPointScore[[#This Row],[Now Div 1 B]]&gt;0),"Y","N")</f>
        <v>N</v>
      </c>
      <c r="AE562" s="45" t="str">
        <f>IF(AND(tblPointScore[[#This Row],[Now Div 2 A]]&gt;0,tblPointScore[[#This Row],[Now Div 2 B]]&gt;0),"Y","N")</f>
        <v>N</v>
      </c>
      <c r="AF562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63" spans="1:32" hidden="1">
      <c r="A563" s="1">
        <f ca="1">CELL("row", A562)-1</f>
        <v>561</v>
      </c>
      <c r="B563" s="7" t="s">
        <v>297</v>
      </c>
      <c r="C563" s="7" t="s">
        <v>685</v>
      </c>
      <c r="D563" s="4" t="str">
        <f>CONCATENATE(tblPointScore[[#This Row],[Name]]," - ",tblPointScore[[#This Row],[Club]])</f>
        <v>Ruiz Juan - ICC</v>
      </c>
      <c r="E563" s="1">
        <f>IF(ISNA(VLOOKUP(tblPointScore[[#This Row],[Name / Club]],tblGlbn_Div1[[Name / Club]:[Points]],5,FALSE)),0,VLOOKUP(tblPointScore[[#This Row],[Name / Club]],tblGlbn_Div1[[Name / Club]:[Points]],5,FALSE))</f>
        <v>0</v>
      </c>
      <c r="F563" s="1">
        <f>IF(ISNA(VLOOKUP(tblPointScore[[#This Row],[Name / Club]],tblGlbn_Div2[[Name / Club]:[Points]],5,FALSE)),0,VLOOKUP(tblPointScore[[#This Row],[Name / Club]],tblGlbn_Div2[[Name / Club]:[Points]],5,FALSE))</f>
        <v>0</v>
      </c>
      <c r="G563" s="1">
        <f>IF(ISNA(VLOOKUP(tblPointScore[[#This Row],[Name / Club]],tblGlbn_Div1[Name / Club],1,FALSE)),IF(ISNA(VLOOKUP(tblPointScore[[#This Row],[Name / Club]],tblGlbn_Div2[Name / Club],1,FALSE)),0,3),3)</f>
        <v>0</v>
      </c>
      <c r="H563" s="1">
        <f>IF(ISNA(VLOOKUP(tblPointScore[[#This Row],[Name / Club]],tblIll_Div1[[Name / Club]:[Points]],5,FALSE)),0,VLOOKUP(tblPointScore[[#This Row],[Name / Club]],tblIll_Div1[[Name / Club]:[Points]],5,FALSE))</f>
        <v>0</v>
      </c>
      <c r="I563" s="1">
        <f>IF(ISNA(VLOOKUP(tblPointScore[[#This Row],[Name / Club]],tblIll_Div2[[Name / Club]:[Points]],5,FALSE)),0,VLOOKUP(tblPointScore[[#This Row],[Name / Club]],tblIll_Div2[[Name / Club]:[Points]],5,FALSE))</f>
        <v>0</v>
      </c>
      <c r="J563" s="1">
        <f>IF(ISNA(VLOOKUP(tblPointScore[[#This Row],[Name / Club]],tblIll_Div1[Name / Club],1,FALSE)),IF(ISNA(VLOOKUP(tblPointScore[[#This Row],[Name / Club]],tblIll_Div2[Name / Club],1,FALSE)),0,3),3)</f>
        <v>0</v>
      </c>
      <c r="K563" s="1">
        <f>IF(ISNA(VLOOKUP(tblPointScore[[#This Row],[Name / Club]],tblMac_Div1A[[Name / Club]:[Points]],5,FALSE)),0,VLOOKUP(tblPointScore[[#This Row],[Name / Club]],tblMac_Div1A[[Name / Club]:[Points]],5,FALSE))</f>
        <v>0</v>
      </c>
      <c r="L563" s="1">
        <f>IF(ISNA(VLOOKUP(tblPointScore[[#This Row],[Name / Club]],tblMac_Div1B[[Name / Club]:[Points]],5,FALSE)),0,VLOOKUP(tblPointScore[[#This Row],[Name / Club]],tblMac_Div1B[[Name / Club]:[Points]],5,FALSE))</f>
        <v>0</v>
      </c>
      <c r="M563" s="1">
        <f>IF(ISNA(VLOOKUP(tblPointScore[[#This Row],[Name / Club]],tblMac_Div2A[[Name / Club]:[Points]],5,FALSE)),0,VLOOKUP(tblPointScore[[#This Row],[Name / Club]],tblMac_Div2A[[Name / Club]:[Points]],5,FALSE))</f>
        <v>0</v>
      </c>
      <c r="N563" s="1">
        <f>IF(ISNA(VLOOKUP(tblPointScore[[#This Row],[Name / Club]],tblMac_Div2B[[Name / Club]:[Points]],5,FALSE)),0,VLOOKUP(tblPointScore[[#This Row],[Name / Club]],tblMac_Div2B[[Name / Club]:[Points]],5,FALSE))</f>
        <v>0</v>
      </c>
      <c r="O56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63" s="1">
        <f>IF(ISNA(VLOOKUP(tblPointScore[[#This Row],[Name / Club]],tblNow_Div1A[[Name / Club]:[Points]],5,FALSE)),0,VLOOKUP(tblPointScore[[#This Row],[Name / Club]],tblNow_Div1A[[Name / Club]:[Points]],5,FALSE))</f>
        <v>0</v>
      </c>
      <c r="Q563" s="1">
        <f>IF(ISNA(VLOOKUP(tblPointScore[[#This Row],[Name / Club]],tblNow_Div1B[[Name / Club]:[Points]],5,FALSE)),0,VLOOKUP(tblPointScore[[#This Row],[Name / Club]],tblNow_Div1B[[Name / Club]:[Points]],5,FALSE))</f>
        <v>0</v>
      </c>
      <c r="R563" s="1">
        <f>IF(ISNA(VLOOKUP(tblPointScore[[#This Row],[Name / Club]],tblNow_Div2A[[Name / Club]:[Points]],5,FALSE)),0,VLOOKUP(tblPointScore[[#This Row],[Name / Club]],tblNow_Div2A[[Name / Club]:[Points]],5,FALSE))</f>
        <v>0</v>
      </c>
      <c r="S563" s="1">
        <f>IF(ISNA(VLOOKUP(tblPointScore[[#This Row],[Name / Club]],tblNow_Div2B[[Name / Club]:[Points]],5,FALSE)),0,VLOOKUP(tblPointScore[[#This Row],[Name / Club]],tblNow_Div2B[[Name / Club]:[Points]],5,FALSE))</f>
        <v>0</v>
      </c>
      <c r="T56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63" s="1">
        <f>IF(ISNA(VLOOKUP(tblPointScore[[#This Row],[Name / Club]],tblSthn_Div1[[Name / Club]:[Points]],5,FALSE)),0,VLOOKUP(tblPointScore[[#This Row],[Name / Club]],tblSthn_Div1[[Name / Club]:[Points]],5,FALSE))</f>
        <v>0</v>
      </c>
      <c r="V563" s="1">
        <f>IF(ISNA(VLOOKUP(tblPointScore[[#This Row],[Name / Club]],tblSthn_Div2[[Name / Club]:[Points]],5,FALSE)),0,VLOOKUP(tblPointScore[[#This Row],[Name / Club]],tblSthn_Div2[[Name / Club]:[Points]],5,FALSE))</f>
        <v>0</v>
      </c>
      <c r="W563" s="1">
        <f>IF(ISNA(VLOOKUP(tblPointScore[[#This Row],[Name / Club]],tblSthn_Div1[Name / Club],1,FALSE)),IF(ISNA(VLOOKUP(tblPointScore[[#This Row],[Name / Club]],tblSthn_Div2[Name / Club],1,FALSE)),0,3),3)</f>
        <v>0</v>
      </c>
      <c r="X563" s="1">
        <f>SUM(tblPointScore[[#This Row],[Glbn Div 1]:[Sth H Pts]])</f>
        <v>0</v>
      </c>
      <c r="Y56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6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63" s="38" t="str">
        <f>IF(AND(tblPointScore[[#This Row],[Div 1 Pts]]&gt;0,tblPointScore[[#This Row],[Div 2 Pts]]&gt;0),"Y","N")</f>
        <v>N</v>
      </c>
      <c r="AB563" s="35" t="str">
        <f>IF(AND(tblPointScore[[#This Row],[Mac Div 1 A]]&gt;0,tblPointScore[[#This Row],[Mac Div 1 B]]&gt;0),"Y","N")</f>
        <v>N</v>
      </c>
      <c r="AC563" s="35" t="str">
        <f>IF(AND(tblPointScore[[#This Row],[Mac Div 2 A]]&gt;0,tblPointScore[[#This Row],[Mac Div 2 B]]&gt;0),"Y","N")</f>
        <v>N</v>
      </c>
      <c r="AD563" s="35" t="str">
        <f>IF(AND(tblPointScore[[#This Row],[Now Div 1 A]]&gt;0,tblPointScore[[#This Row],[Now Div 1 B]]&gt;0),"Y","N")</f>
        <v>N</v>
      </c>
      <c r="AE563" s="35" t="str">
        <f>IF(AND(tblPointScore[[#This Row],[Now Div 2 A]]&gt;0,tblPointScore[[#This Row],[Now Div 2 B]]&gt;0),"Y","N")</f>
        <v>N</v>
      </c>
      <c r="AF56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64" spans="1:32" hidden="1">
      <c r="A564" s="1">
        <f ca="1">CELL("row", A563)-1</f>
        <v>562</v>
      </c>
      <c r="B564" s="7" t="s">
        <v>81</v>
      </c>
      <c r="C564" s="7" t="s">
        <v>685</v>
      </c>
      <c r="D564" s="4" t="str">
        <f>CONCATENATE(tblPointScore[[#This Row],[Name]]," - ",tblPointScore[[#This Row],[Club]])</f>
        <v>Russell Liz - ICC</v>
      </c>
      <c r="E564" s="1">
        <f>IF(ISNA(VLOOKUP(tblPointScore[[#This Row],[Name / Club]],tblGlbn_Div1[[Name / Club]:[Points]],5,FALSE)),0,VLOOKUP(tblPointScore[[#This Row],[Name / Club]],tblGlbn_Div1[[Name / Club]:[Points]],5,FALSE))</f>
        <v>0</v>
      </c>
      <c r="F564" s="1">
        <f>IF(ISNA(VLOOKUP(tblPointScore[[#This Row],[Name / Club]],tblGlbn_Div2[[Name / Club]:[Points]],5,FALSE)),0,VLOOKUP(tblPointScore[[#This Row],[Name / Club]],tblGlbn_Div2[[Name / Club]:[Points]],5,FALSE))</f>
        <v>0</v>
      </c>
      <c r="G564" s="1">
        <f>IF(ISNA(VLOOKUP(tblPointScore[[#This Row],[Name / Club]],tblGlbn_Div1[Name / Club],1,FALSE)),IF(ISNA(VLOOKUP(tblPointScore[[#This Row],[Name / Club]],tblGlbn_Div2[Name / Club],1,FALSE)),0,3),3)</f>
        <v>0</v>
      </c>
      <c r="H564" s="1">
        <f>IF(ISNA(VLOOKUP(tblPointScore[[#This Row],[Name / Club]],tblIll_Div1[[Name / Club]:[Points]],5,FALSE)),0,VLOOKUP(tblPointScore[[#This Row],[Name / Club]],tblIll_Div1[[Name / Club]:[Points]],5,FALSE))</f>
        <v>0</v>
      </c>
      <c r="I564" s="1">
        <f>IF(ISNA(VLOOKUP(tblPointScore[[#This Row],[Name / Club]],tblIll_Div2[[Name / Club]:[Points]],5,FALSE)),0,VLOOKUP(tblPointScore[[#This Row],[Name / Club]],tblIll_Div2[[Name / Club]:[Points]],5,FALSE))</f>
        <v>0</v>
      </c>
      <c r="J564" s="1">
        <f>IF(ISNA(VLOOKUP(tblPointScore[[#This Row],[Name / Club]],tblIll_Div1[Name / Club],1,FALSE)),IF(ISNA(VLOOKUP(tblPointScore[[#This Row],[Name / Club]],tblIll_Div2[Name / Club],1,FALSE)),0,3),3)</f>
        <v>0</v>
      </c>
      <c r="K564" s="1">
        <f>IF(ISNA(VLOOKUP(tblPointScore[[#This Row],[Name / Club]],tblMac_Div1A[[Name / Club]:[Points]],5,FALSE)),0,VLOOKUP(tblPointScore[[#This Row],[Name / Club]],tblMac_Div1A[[Name / Club]:[Points]],5,FALSE))</f>
        <v>0</v>
      </c>
      <c r="L564" s="1">
        <f>IF(ISNA(VLOOKUP(tblPointScore[[#This Row],[Name / Club]],tblMac_Div1B[[Name / Club]:[Points]],5,FALSE)),0,VLOOKUP(tblPointScore[[#This Row],[Name / Club]],tblMac_Div1B[[Name / Club]:[Points]],5,FALSE))</f>
        <v>0</v>
      </c>
      <c r="M564" s="1">
        <f>IF(ISNA(VLOOKUP(tblPointScore[[#This Row],[Name / Club]],tblMac_Div2A[[Name / Club]:[Points]],5,FALSE)),0,VLOOKUP(tblPointScore[[#This Row],[Name / Club]],tblMac_Div2A[[Name / Club]:[Points]],5,FALSE))</f>
        <v>0</v>
      </c>
      <c r="N564" s="1">
        <f>IF(ISNA(VLOOKUP(tblPointScore[[#This Row],[Name / Club]],tblMac_Div2B[[Name / Club]:[Points]],5,FALSE)),0,VLOOKUP(tblPointScore[[#This Row],[Name / Club]],tblMac_Div2B[[Name / Club]:[Points]],5,FALSE))</f>
        <v>0</v>
      </c>
      <c r="O56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64" s="1">
        <f>IF(ISNA(VLOOKUP(tblPointScore[[#This Row],[Name / Club]],tblNow_Div1A[[Name / Club]:[Points]],5,FALSE)),0,VLOOKUP(tblPointScore[[#This Row],[Name / Club]],tblNow_Div1A[[Name / Club]:[Points]],5,FALSE))</f>
        <v>0</v>
      </c>
      <c r="Q564" s="1">
        <f>IF(ISNA(VLOOKUP(tblPointScore[[#This Row],[Name / Club]],tblNow_Div1B[[Name / Club]:[Points]],5,FALSE)),0,VLOOKUP(tblPointScore[[#This Row],[Name / Club]],tblNow_Div1B[[Name / Club]:[Points]],5,FALSE))</f>
        <v>0</v>
      </c>
      <c r="R564" s="1">
        <f>IF(ISNA(VLOOKUP(tblPointScore[[#This Row],[Name / Club]],tblNow_Div2A[[Name / Club]:[Points]],5,FALSE)),0,VLOOKUP(tblPointScore[[#This Row],[Name / Club]],tblNow_Div2A[[Name / Club]:[Points]],5,FALSE))</f>
        <v>0</v>
      </c>
      <c r="S564" s="1">
        <f>IF(ISNA(VLOOKUP(tblPointScore[[#This Row],[Name / Club]],tblNow_Div2B[[Name / Club]:[Points]],5,FALSE)),0,VLOOKUP(tblPointScore[[#This Row],[Name / Club]],tblNow_Div2B[[Name / Club]:[Points]],5,FALSE))</f>
        <v>0</v>
      </c>
      <c r="T56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64" s="1">
        <f>IF(ISNA(VLOOKUP(tblPointScore[[#This Row],[Name / Club]],tblSthn_Div1[[Name / Club]:[Points]],5,FALSE)),0,VLOOKUP(tblPointScore[[#This Row],[Name / Club]],tblSthn_Div1[[Name / Club]:[Points]],5,FALSE))</f>
        <v>0</v>
      </c>
      <c r="V564" s="1">
        <f>IF(ISNA(VLOOKUP(tblPointScore[[#This Row],[Name / Club]],tblSthn_Div2[[Name / Club]:[Points]],5,FALSE)),0,VLOOKUP(tblPointScore[[#This Row],[Name / Club]],tblSthn_Div2[[Name / Club]:[Points]],5,FALSE))</f>
        <v>0</v>
      </c>
      <c r="W564" s="1">
        <f>IF(ISNA(VLOOKUP(tblPointScore[[#This Row],[Name / Club]],tblSthn_Div1[Name / Club],1,FALSE)),IF(ISNA(VLOOKUP(tblPointScore[[#This Row],[Name / Club]],tblSthn_Div2[Name / Club],1,FALSE)),0,3),3)</f>
        <v>0</v>
      </c>
      <c r="X564" s="1">
        <f>SUM(tblPointScore[[#This Row],[Glbn Div 1]:[Sth H Pts]])</f>
        <v>0</v>
      </c>
      <c r="Y56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6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64" s="38" t="str">
        <f>IF(AND(tblPointScore[[#This Row],[Div 1 Pts]]&gt;0,tblPointScore[[#This Row],[Div 2 Pts]]&gt;0),"Y","N")</f>
        <v>N</v>
      </c>
      <c r="AB564" s="35" t="str">
        <f>IF(AND(tblPointScore[[#This Row],[Mac Div 1 A]]&gt;0,tblPointScore[[#This Row],[Mac Div 1 B]]&gt;0),"Y","N")</f>
        <v>N</v>
      </c>
      <c r="AC564" s="35" t="str">
        <f>IF(AND(tblPointScore[[#This Row],[Mac Div 2 A]]&gt;0,tblPointScore[[#This Row],[Mac Div 2 B]]&gt;0),"Y","N")</f>
        <v>N</v>
      </c>
      <c r="AD564" s="35" t="str">
        <f>IF(AND(tblPointScore[[#This Row],[Now Div 1 A]]&gt;0,tblPointScore[[#This Row],[Now Div 1 B]]&gt;0),"Y","N")</f>
        <v>N</v>
      </c>
      <c r="AE564" s="35" t="str">
        <f>IF(AND(tblPointScore[[#This Row],[Now Div 2 A]]&gt;0,tblPointScore[[#This Row],[Now Div 2 B]]&gt;0),"Y","N")</f>
        <v>N</v>
      </c>
      <c r="AF56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65" spans="1:32" hidden="1">
      <c r="A565" s="1">
        <f ca="1">CELL("row", A564)-1</f>
        <v>563</v>
      </c>
      <c r="B565" s="7" t="s">
        <v>526</v>
      </c>
      <c r="C565" s="7" t="s">
        <v>684</v>
      </c>
      <c r="D565" s="4" t="str">
        <f>CONCATENATE(tblPointScore[[#This Row],[Name]]," - ",tblPointScore[[#This Row],[Club]])</f>
        <v>Rutty Andrew - NVC</v>
      </c>
      <c r="E565" s="1">
        <f>IF(ISNA(VLOOKUP(tblPointScore[[#This Row],[Name / Club]],tblGlbn_Div1[[Name / Club]:[Points]],5,FALSE)),0,VLOOKUP(tblPointScore[[#This Row],[Name / Club]],tblGlbn_Div1[[Name / Club]:[Points]],5,FALSE))</f>
        <v>0</v>
      </c>
      <c r="F565" s="9">
        <f>IF(ISNA(VLOOKUP(tblPointScore[[#This Row],[Name / Club]],tblGlbn_Div2[[Name / Club]:[Points]],5,FALSE)),0,VLOOKUP(tblPointScore[[#This Row],[Name / Club]],tblGlbn_Div2[[Name / Club]:[Points]],5,FALSE))</f>
        <v>0</v>
      </c>
      <c r="G565" s="9">
        <f>IF(ISNA(VLOOKUP(tblPointScore[[#This Row],[Name / Club]],tblGlbn_Div1[Name / Club],1,FALSE)),IF(ISNA(VLOOKUP(tblPointScore[[#This Row],[Name / Club]],tblGlbn_Div2[Name / Club],1,FALSE)),0,3),3)</f>
        <v>0</v>
      </c>
      <c r="H565" s="1">
        <f>IF(ISNA(VLOOKUP(tblPointScore[[#This Row],[Name / Club]],tblIll_Div1[[Name / Club]:[Points]],5,FALSE)),0,VLOOKUP(tblPointScore[[#This Row],[Name / Club]],tblIll_Div1[[Name / Club]:[Points]],5,FALSE))</f>
        <v>0</v>
      </c>
      <c r="I565" s="1">
        <f>IF(ISNA(VLOOKUP(tblPointScore[[#This Row],[Name / Club]],tblIll_Div2[[Name / Club]:[Points]],5,FALSE)),0,VLOOKUP(tblPointScore[[#This Row],[Name / Club]],tblIll_Div2[[Name / Club]:[Points]],5,FALSE))</f>
        <v>0</v>
      </c>
      <c r="J565" s="1">
        <f>IF(ISNA(VLOOKUP(tblPointScore[[#This Row],[Name / Club]],tblIll_Div1[Name / Club],1,FALSE)),IF(ISNA(VLOOKUP(tblPointScore[[#This Row],[Name / Club]],tblIll_Div2[Name / Club],1,FALSE)),0,3),3)</f>
        <v>0</v>
      </c>
      <c r="K565" s="1">
        <f>IF(ISNA(VLOOKUP(tblPointScore[[#This Row],[Name / Club]],tblMac_Div1A[[Name / Club]:[Points]],5,FALSE)),0,VLOOKUP(tblPointScore[[#This Row],[Name / Club]],tblMac_Div1A[[Name / Club]:[Points]],5,FALSE))</f>
        <v>0</v>
      </c>
      <c r="L565" s="1">
        <f>IF(ISNA(VLOOKUP(tblPointScore[[#This Row],[Name / Club]],tblMac_Div1B[[Name / Club]:[Points]],5,FALSE)),0,VLOOKUP(tblPointScore[[#This Row],[Name / Club]],tblMac_Div1B[[Name / Club]:[Points]],5,FALSE))</f>
        <v>0</v>
      </c>
      <c r="M565" s="1">
        <f>IF(ISNA(VLOOKUP(tblPointScore[[#This Row],[Name / Club]],tblMac_Div2A[[Name / Club]:[Points]],5,FALSE)),0,VLOOKUP(tblPointScore[[#This Row],[Name / Club]],tblMac_Div2A[[Name / Club]:[Points]],5,FALSE))</f>
        <v>0</v>
      </c>
      <c r="N565" s="1">
        <f>IF(ISNA(VLOOKUP(tblPointScore[[#This Row],[Name / Club]],tblMac_Div2B[[Name / Club]:[Points]],5,FALSE)),0,VLOOKUP(tblPointScore[[#This Row],[Name / Club]],tblMac_Div2B[[Name / Club]:[Points]],5,FALSE))</f>
        <v>0</v>
      </c>
      <c r="O56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65" s="1">
        <f>IF(ISNA(VLOOKUP(tblPointScore[[#This Row],[Name / Club]],tblNow_Div1A[[Name / Club]:[Points]],5,FALSE)),0,VLOOKUP(tblPointScore[[#This Row],[Name / Club]],tblNow_Div1A[[Name / Club]:[Points]],5,FALSE))</f>
        <v>0</v>
      </c>
      <c r="Q565" s="1">
        <f>IF(ISNA(VLOOKUP(tblPointScore[[#This Row],[Name / Club]],tblNow_Div1B[[Name / Club]:[Points]],5,FALSE)),0,VLOOKUP(tblPointScore[[#This Row],[Name / Club]],tblNow_Div1B[[Name / Club]:[Points]],5,FALSE))</f>
        <v>0</v>
      </c>
      <c r="R565" s="1">
        <f>IF(ISNA(VLOOKUP(tblPointScore[[#This Row],[Name / Club]],tblNow_Div2A[[Name / Club]:[Points]],5,FALSE)),0,VLOOKUP(tblPointScore[[#This Row],[Name / Club]],tblNow_Div2A[[Name / Club]:[Points]],5,FALSE))</f>
        <v>0</v>
      </c>
      <c r="S565" s="1">
        <f>IF(ISNA(VLOOKUP(tblPointScore[[#This Row],[Name / Club]],tblNow_Div2B[[Name / Club]:[Points]],5,FALSE)),0,VLOOKUP(tblPointScore[[#This Row],[Name / Club]],tblNow_Div2B[[Name / Club]:[Points]],5,FALSE))</f>
        <v>0</v>
      </c>
      <c r="T56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65" s="1">
        <f>IF(ISNA(VLOOKUP(tblPointScore[[#This Row],[Name / Club]],tblSthn_Div1[[Name / Club]:[Points]],5,FALSE)),0,VLOOKUP(tblPointScore[[#This Row],[Name / Club]],tblSthn_Div1[[Name / Club]:[Points]],5,FALSE))</f>
        <v>0</v>
      </c>
      <c r="V565" s="1">
        <f>IF(ISNA(VLOOKUP(tblPointScore[[#This Row],[Name / Club]],tblSthn_Div2[[Name / Club]:[Points]],5,FALSE)),0,VLOOKUP(tblPointScore[[#This Row],[Name / Club]],tblSthn_Div2[[Name / Club]:[Points]],5,FALSE))</f>
        <v>0</v>
      </c>
      <c r="W565" s="1">
        <f>IF(ISNA(VLOOKUP(tblPointScore[[#This Row],[Name / Club]],tblSthn_Div1[Name / Club],1,FALSE)),IF(ISNA(VLOOKUP(tblPointScore[[#This Row],[Name / Club]],tblSthn_Div2[Name / Club],1,FALSE)),0,3),3)</f>
        <v>0</v>
      </c>
      <c r="X565" s="9">
        <f>SUM(tblPointScore[[#This Row],[Glbn Div 1]:[Sth H Pts]])</f>
        <v>0</v>
      </c>
      <c r="Y56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6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65" s="38" t="str">
        <f>IF(AND(tblPointScore[[#This Row],[Div 1 Pts]]&gt;0,tblPointScore[[#This Row],[Div 2 Pts]]&gt;0),"Y","N")</f>
        <v>N</v>
      </c>
      <c r="AB565" s="35" t="str">
        <f>IF(AND(tblPointScore[[#This Row],[Mac Div 1 A]]&gt;0,tblPointScore[[#This Row],[Mac Div 1 B]]&gt;0),"Y","N")</f>
        <v>N</v>
      </c>
      <c r="AC565" s="35" t="str">
        <f>IF(AND(tblPointScore[[#This Row],[Mac Div 2 A]]&gt;0,tblPointScore[[#This Row],[Mac Div 2 B]]&gt;0),"Y","N")</f>
        <v>N</v>
      </c>
      <c r="AD565" s="35" t="str">
        <f>IF(AND(tblPointScore[[#This Row],[Now Div 1 A]]&gt;0,tblPointScore[[#This Row],[Now Div 1 B]]&gt;0),"Y","N")</f>
        <v>N</v>
      </c>
      <c r="AE565" s="35" t="str">
        <f>IF(AND(tblPointScore[[#This Row],[Now Div 2 A]]&gt;0,tblPointScore[[#This Row],[Now Div 2 B]]&gt;0),"Y","N")</f>
        <v>N</v>
      </c>
      <c r="AF56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66" spans="1:32" hidden="1">
      <c r="A566" s="1">
        <f ca="1">CELL("row", A565)-1</f>
        <v>564</v>
      </c>
      <c r="B566" s="7" t="s">
        <v>396</v>
      </c>
      <c r="C566" s="7" t="s">
        <v>681</v>
      </c>
      <c r="D566" s="4" t="str">
        <f>CONCATENATE(tblPointScore[[#This Row],[Name]]," - ",tblPointScore[[#This Row],[Club]])</f>
        <v>Ryan Jeremy - GCC</v>
      </c>
      <c r="E566" s="1">
        <f>IF(ISNA(VLOOKUP(tblPointScore[[#This Row],[Name / Club]],tblGlbn_Div1[[Name / Club]:[Points]],5,FALSE)),0,VLOOKUP(tblPointScore[[#This Row],[Name / Club]],tblGlbn_Div1[[Name / Club]:[Points]],5,FALSE))</f>
        <v>0</v>
      </c>
      <c r="F566" s="9">
        <f>IF(ISNA(VLOOKUP(tblPointScore[[#This Row],[Name / Club]],tblGlbn_Div2[[Name / Club]:[Points]],5,FALSE)),0,VLOOKUP(tblPointScore[[#This Row],[Name / Club]],tblGlbn_Div2[[Name / Club]:[Points]],5,FALSE))</f>
        <v>0</v>
      </c>
      <c r="G566" s="9">
        <f>IF(ISNA(VLOOKUP(tblPointScore[[#This Row],[Name / Club]],tblGlbn_Div1[Name / Club],1,FALSE)),IF(ISNA(VLOOKUP(tblPointScore[[#This Row],[Name / Club]],tblGlbn_Div2[Name / Club],1,FALSE)),0,3),3)</f>
        <v>0</v>
      </c>
      <c r="H566" s="1">
        <f>IF(ISNA(VLOOKUP(tblPointScore[[#This Row],[Name / Club]],tblIll_Div1[[Name / Club]:[Points]],5,FALSE)),0,VLOOKUP(tblPointScore[[#This Row],[Name / Club]],tblIll_Div1[[Name / Club]:[Points]],5,FALSE))</f>
        <v>0</v>
      </c>
      <c r="I566" s="1">
        <f>IF(ISNA(VLOOKUP(tblPointScore[[#This Row],[Name / Club]],tblIll_Div2[[Name / Club]:[Points]],5,FALSE)),0,VLOOKUP(tblPointScore[[#This Row],[Name / Club]],tblIll_Div2[[Name / Club]:[Points]],5,FALSE))</f>
        <v>0</v>
      </c>
      <c r="J566" s="1">
        <f>IF(ISNA(VLOOKUP(tblPointScore[[#This Row],[Name / Club]],tblIll_Div1[Name / Club],1,FALSE)),IF(ISNA(VLOOKUP(tblPointScore[[#This Row],[Name / Club]],tblIll_Div2[Name / Club],1,FALSE)),0,3),3)</f>
        <v>0</v>
      </c>
      <c r="K566" s="1">
        <f>IF(ISNA(VLOOKUP(tblPointScore[[#This Row],[Name / Club]],tblMac_Div1A[[Name / Club]:[Points]],5,FALSE)),0,VLOOKUP(tblPointScore[[#This Row],[Name / Club]],tblMac_Div1A[[Name / Club]:[Points]],5,FALSE))</f>
        <v>0</v>
      </c>
      <c r="L566" s="1">
        <f>IF(ISNA(VLOOKUP(tblPointScore[[#This Row],[Name / Club]],tblMac_Div1B[[Name / Club]:[Points]],5,FALSE)),0,VLOOKUP(tblPointScore[[#This Row],[Name / Club]],tblMac_Div1B[[Name / Club]:[Points]],5,FALSE))</f>
        <v>0</v>
      </c>
      <c r="M566" s="1">
        <f>IF(ISNA(VLOOKUP(tblPointScore[[#This Row],[Name / Club]],tblMac_Div2A[[Name / Club]:[Points]],5,FALSE)),0,VLOOKUP(tblPointScore[[#This Row],[Name / Club]],tblMac_Div2A[[Name / Club]:[Points]],5,FALSE))</f>
        <v>0</v>
      </c>
      <c r="N566" s="1">
        <f>IF(ISNA(VLOOKUP(tblPointScore[[#This Row],[Name / Club]],tblMac_Div2B[[Name / Club]:[Points]],5,FALSE)),0,VLOOKUP(tblPointScore[[#This Row],[Name / Club]],tblMac_Div2B[[Name / Club]:[Points]],5,FALSE))</f>
        <v>0</v>
      </c>
      <c r="O56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66" s="1">
        <f>IF(ISNA(VLOOKUP(tblPointScore[[#This Row],[Name / Club]],tblNow_Div1A[[Name / Club]:[Points]],5,FALSE)),0,VLOOKUP(tblPointScore[[#This Row],[Name / Club]],tblNow_Div1A[[Name / Club]:[Points]],5,FALSE))</f>
        <v>0</v>
      </c>
      <c r="Q566" s="1">
        <f>IF(ISNA(VLOOKUP(tblPointScore[[#This Row],[Name / Club]],tblNow_Div1B[[Name / Club]:[Points]],5,FALSE)),0,VLOOKUP(tblPointScore[[#This Row],[Name / Club]],tblNow_Div1B[[Name / Club]:[Points]],5,FALSE))</f>
        <v>0</v>
      </c>
      <c r="R566" s="1">
        <f>IF(ISNA(VLOOKUP(tblPointScore[[#This Row],[Name / Club]],tblNow_Div2A[[Name / Club]:[Points]],5,FALSE)),0,VLOOKUP(tblPointScore[[#This Row],[Name / Club]],tblNow_Div2A[[Name / Club]:[Points]],5,FALSE))</f>
        <v>0</v>
      </c>
      <c r="S566" s="1">
        <f>IF(ISNA(VLOOKUP(tblPointScore[[#This Row],[Name / Club]],tblNow_Div2B[[Name / Club]:[Points]],5,FALSE)),0,VLOOKUP(tblPointScore[[#This Row],[Name / Club]],tblNow_Div2B[[Name / Club]:[Points]],5,FALSE))</f>
        <v>0</v>
      </c>
      <c r="T56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66" s="1">
        <f>IF(ISNA(VLOOKUP(tblPointScore[[#This Row],[Name / Club]],tblSthn_Div1[[Name / Club]:[Points]],5,FALSE)),0,VLOOKUP(tblPointScore[[#This Row],[Name / Club]],tblSthn_Div1[[Name / Club]:[Points]],5,FALSE))</f>
        <v>0</v>
      </c>
      <c r="V566" s="1">
        <f>IF(ISNA(VLOOKUP(tblPointScore[[#This Row],[Name / Club]],tblSthn_Div2[[Name / Club]:[Points]],5,FALSE)),0,VLOOKUP(tblPointScore[[#This Row],[Name / Club]],tblSthn_Div2[[Name / Club]:[Points]],5,FALSE))</f>
        <v>0</v>
      </c>
      <c r="W566" s="1">
        <f>IF(ISNA(VLOOKUP(tblPointScore[[#This Row],[Name / Club]],tblSthn_Div1[Name / Club],1,FALSE)),IF(ISNA(VLOOKUP(tblPointScore[[#This Row],[Name / Club]],tblSthn_Div2[Name / Club],1,FALSE)),0,3),3)</f>
        <v>0</v>
      </c>
      <c r="X566" s="9">
        <f>SUM(tblPointScore[[#This Row],[Glbn Div 1]:[Sth H Pts]])</f>
        <v>0</v>
      </c>
      <c r="Y56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6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66" s="38" t="str">
        <f>IF(AND(tblPointScore[[#This Row],[Div 1 Pts]]&gt;0,tblPointScore[[#This Row],[Div 2 Pts]]&gt;0),"Y","N")</f>
        <v>N</v>
      </c>
      <c r="AB566" s="35" t="str">
        <f>IF(AND(tblPointScore[[#This Row],[Mac Div 1 A]]&gt;0,tblPointScore[[#This Row],[Mac Div 1 B]]&gt;0),"Y","N")</f>
        <v>N</v>
      </c>
      <c r="AC566" s="35" t="str">
        <f>IF(AND(tblPointScore[[#This Row],[Mac Div 2 A]]&gt;0,tblPointScore[[#This Row],[Mac Div 2 B]]&gt;0),"Y","N")</f>
        <v>N</v>
      </c>
      <c r="AD566" s="35" t="str">
        <f>IF(AND(tblPointScore[[#This Row],[Now Div 1 A]]&gt;0,tblPointScore[[#This Row],[Now Div 1 B]]&gt;0),"Y","N")</f>
        <v>N</v>
      </c>
      <c r="AE566" s="35" t="str">
        <f>IF(AND(tblPointScore[[#This Row],[Now Div 2 A]]&gt;0,tblPointScore[[#This Row],[Now Div 2 B]]&gt;0),"Y","N")</f>
        <v>N</v>
      </c>
      <c r="AF56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67" spans="1:32" hidden="1">
      <c r="A567" s="20">
        <f ca="1">CELL("row", A566)-1</f>
        <v>565</v>
      </c>
      <c r="B567" s="43" t="s">
        <v>642</v>
      </c>
      <c r="C567" s="43" t="s">
        <v>685</v>
      </c>
      <c r="D567" s="22" t="str">
        <f>CONCATENATE(tblPointScore[[#This Row],[Name]]," - ",tblPointScore[[#This Row],[Club]])</f>
        <v>Santalab Michael - ICC</v>
      </c>
      <c r="E567" s="23">
        <f>IF(ISNA(VLOOKUP(tblPointScore[[#This Row],[Name / Club]],tblGlbn_Div1[[Name / Club]:[Points]],5,FALSE)),0,VLOOKUP(tblPointScore[[#This Row],[Name / Club]],tblGlbn_Div1[[Name / Club]:[Points]],5,FALSE))</f>
        <v>0</v>
      </c>
      <c r="F567" s="23">
        <f>IF(ISNA(VLOOKUP(tblPointScore[[#This Row],[Name / Club]],tblGlbn_Div2[[Name / Club]:[Points]],5,FALSE)),0,VLOOKUP(tblPointScore[[#This Row],[Name / Club]],tblGlbn_Div2[[Name / Club]:[Points]],5,FALSE))</f>
        <v>0</v>
      </c>
      <c r="G567" s="23">
        <f>IF(ISNA(VLOOKUP(tblPointScore[[#This Row],[Name / Club]],tblGlbn_Div1[Name / Club],1,FALSE)),IF(ISNA(VLOOKUP(tblPointScore[[#This Row],[Name / Club]],tblGlbn_Div2[Name / Club],1,FALSE)),0,3),3)</f>
        <v>0</v>
      </c>
      <c r="H567" s="23">
        <f>IF(ISNA(VLOOKUP(tblPointScore[[#This Row],[Name / Club]],tblIll_Div1[[Name / Club]:[Points]],5,FALSE)),0,VLOOKUP(tblPointScore[[#This Row],[Name / Club]],tblIll_Div1[[Name / Club]:[Points]],5,FALSE))</f>
        <v>0</v>
      </c>
      <c r="I567" s="23">
        <f>IF(ISNA(VLOOKUP(tblPointScore[[#This Row],[Name / Club]],tblIll_Div2[[Name / Club]:[Points]],5,FALSE)),0,VLOOKUP(tblPointScore[[#This Row],[Name / Club]],tblIll_Div2[[Name / Club]:[Points]],5,FALSE))</f>
        <v>0</v>
      </c>
      <c r="J567" s="23">
        <f>IF(ISNA(VLOOKUP(tblPointScore[[#This Row],[Name / Club]],tblIll_Div1[Name / Club],1,FALSE)),IF(ISNA(VLOOKUP(tblPointScore[[#This Row],[Name / Club]],tblIll_Div2[Name / Club],1,FALSE)),0,3),3)</f>
        <v>0</v>
      </c>
      <c r="K567" s="23">
        <f>IF(ISNA(VLOOKUP(tblPointScore[[#This Row],[Name / Club]],tblMac_Div1A[[Name / Club]:[Points]],5,FALSE)),0,VLOOKUP(tblPointScore[[#This Row],[Name / Club]],tblMac_Div1A[[Name / Club]:[Points]],5,FALSE))</f>
        <v>0</v>
      </c>
      <c r="L567" s="23">
        <f>IF(ISNA(VLOOKUP(tblPointScore[[#This Row],[Name / Club]],tblMac_Div1B[[Name / Club]:[Points]],5,FALSE)),0,VLOOKUP(tblPointScore[[#This Row],[Name / Club]],tblMac_Div1B[[Name / Club]:[Points]],5,FALSE))</f>
        <v>0</v>
      </c>
      <c r="M567" s="23">
        <f>IF(ISNA(VLOOKUP(tblPointScore[[#This Row],[Name / Club]],tblMac_Div2A[[Name / Club]:[Points]],5,FALSE)),0,VLOOKUP(tblPointScore[[#This Row],[Name / Club]],tblMac_Div2A[[Name / Club]:[Points]],5,FALSE))</f>
        <v>0</v>
      </c>
      <c r="N567" s="23">
        <f>IF(ISNA(VLOOKUP(tblPointScore[[#This Row],[Name / Club]],tblMac_Div2B[[Name / Club]:[Points]],5,FALSE)),0,VLOOKUP(tblPointScore[[#This Row],[Name / Club]],tblMac_Div2B[[Name / Club]:[Points]],5,FALSE))</f>
        <v>0</v>
      </c>
      <c r="O567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67" s="23">
        <f>IF(ISNA(VLOOKUP(tblPointScore[[#This Row],[Name / Club]],tblNow_Div1A[[Name / Club]:[Points]],5,FALSE)),0,VLOOKUP(tblPointScore[[#This Row],[Name / Club]],tblNow_Div1A[[Name / Club]:[Points]],5,FALSE))</f>
        <v>0</v>
      </c>
      <c r="Q567" s="23">
        <f>IF(ISNA(VLOOKUP(tblPointScore[[#This Row],[Name / Club]],tblNow_Div1B[[Name / Club]:[Points]],5,FALSE)),0,VLOOKUP(tblPointScore[[#This Row],[Name / Club]],tblNow_Div1B[[Name / Club]:[Points]],5,FALSE))</f>
        <v>0</v>
      </c>
      <c r="R567" s="23">
        <f>IF(ISNA(VLOOKUP(tblPointScore[[#This Row],[Name / Club]],tblNow_Div2A[[Name / Club]:[Points]],5,FALSE)),0,VLOOKUP(tblPointScore[[#This Row],[Name / Club]],tblNow_Div2A[[Name / Club]:[Points]],5,FALSE))</f>
        <v>0</v>
      </c>
      <c r="S567" s="23">
        <f>IF(ISNA(VLOOKUP(tblPointScore[[#This Row],[Name / Club]],tblNow_Div2B[[Name / Club]:[Points]],5,FALSE)),0,VLOOKUP(tblPointScore[[#This Row],[Name / Club]],tblNow_Div2B[[Name / Club]:[Points]],5,FALSE))</f>
        <v>0</v>
      </c>
      <c r="T567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67" s="23">
        <f>IF(ISNA(VLOOKUP(tblPointScore[[#This Row],[Name / Club]],tblSthn_Div1[[Name / Club]:[Points]],5,FALSE)),0,VLOOKUP(tblPointScore[[#This Row],[Name / Club]],tblSthn_Div1[[Name / Club]:[Points]],5,FALSE))</f>
        <v>0</v>
      </c>
      <c r="V567" s="23">
        <f>IF(ISNA(VLOOKUP(tblPointScore[[#This Row],[Name / Club]],tblSthn_Div2[[Name / Club]:[Points]],5,FALSE)),0,VLOOKUP(tblPointScore[[#This Row],[Name / Club]],tblSthn_Div2[[Name / Club]:[Points]],5,FALSE))</f>
        <v>0</v>
      </c>
      <c r="W567" s="23">
        <f>IF(ISNA(VLOOKUP(tblPointScore[[#This Row],[Name / Club]],tblSthn_Div1[Name / Club],1,FALSE)),IF(ISNA(VLOOKUP(tblPointScore[[#This Row],[Name / Club]],tblSthn_Div2[Name / Club],1,FALSE)),0,3),3)</f>
        <v>0</v>
      </c>
      <c r="X567" s="23">
        <f>SUM(tblPointScore[[#This Row],[Glbn Div 1]:[Sth H Pts]])</f>
        <v>0</v>
      </c>
      <c r="Y567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67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67" s="44" t="str">
        <f>IF(AND(tblPointScore[[#This Row],[Div 1 Pts]]&gt;0,tblPointScore[[#This Row],[Div 2 Pts]]&gt;0),"Y","N")</f>
        <v>N</v>
      </c>
      <c r="AB567" s="45" t="str">
        <f>IF(AND(tblPointScore[[#This Row],[Mac Div 1 A]]&gt;0,tblPointScore[[#This Row],[Mac Div 1 B]]&gt;0),"Y","N")</f>
        <v>N</v>
      </c>
      <c r="AC567" s="45" t="str">
        <f>IF(AND(tblPointScore[[#This Row],[Mac Div 2 A]]&gt;0,tblPointScore[[#This Row],[Mac Div 2 B]]&gt;0),"Y","N")</f>
        <v>N</v>
      </c>
      <c r="AD567" s="45" t="str">
        <f>IF(AND(tblPointScore[[#This Row],[Now Div 1 A]]&gt;0,tblPointScore[[#This Row],[Now Div 1 B]]&gt;0),"Y","N")</f>
        <v>N</v>
      </c>
      <c r="AE567" s="45" t="str">
        <f>IF(AND(tblPointScore[[#This Row],[Now Div 2 A]]&gt;0,tblPointScore[[#This Row],[Now Div 2 B]]&gt;0),"Y","N")</f>
        <v>N</v>
      </c>
      <c r="AF567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68" spans="1:32" hidden="1">
      <c r="A568" s="1">
        <f ca="1">CELL("row", A567)-1</f>
        <v>566</v>
      </c>
      <c r="B568" s="7" t="s">
        <v>298</v>
      </c>
      <c r="C568" s="7" t="s">
        <v>682</v>
      </c>
      <c r="D568" s="4" t="str">
        <f>CONCATENATE(tblPointScore[[#This Row],[Name]]," - ",tblPointScore[[#This Row],[Club]])</f>
        <v>Sarwar Shahrooz - CCC</v>
      </c>
      <c r="E568" s="1">
        <f>IF(ISNA(VLOOKUP(tblPointScore[[#This Row],[Name / Club]],tblGlbn_Div1[[Name / Club]:[Points]],5,FALSE)),0,VLOOKUP(tblPointScore[[#This Row],[Name / Club]],tblGlbn_Div1[[Name / Club]:[Points]],5,FALSE))</f>
        <v>0</v>
      </c>
      <c r="F568" s="1">
        <f>IF(ISNA(VLOOKUP(tblPointScore[[#This Row],[Name / Club]],tblGlbn_Div2[[Name / Club]:[Points]],5,FALSE)),0,VLOOKUP(tblPointScore[[#This Row],[Name / Club]],tblGlbn_Div2[[Name / Club]:[Points]],5,FALSE))</f>
        <v>0</v>
      </c>
      <c r="G568" s="1">
        <f>IF(ISNA(VLOOKUP(tblPointScore[[#This Row],[Name / Club]],tblGlbn_Div1[Name / Club],1,FALSE)),IF(ISNA(VLOOKUP(tblPointScore[[#This Row],[Name / Club]],tblGlbn_Div2[Name / Club],1,FALSE)),0,3),3)</f>
        <v>0</v>
      </c>
      <c r="H568" s="1">
        <f>IF(ISNA(VLOOKUP(tblPointScore[[#This Row],[Name / Club]],tblIll_Div1[[Name / Club]:[Points]],5,FALSE)),0,VLOOKUP(tblPointScore[[#This Row],[Name / Club]],tblIll_Div1[[Name / Club]:[Points]],5,FALSE))</f>
        <v>0</v>
      </c>
      <c r="I568" s="1">
        <f>IF(ISNA(VLOOKUP(tblPointScore[[#This Row],[Name / Club]],tblIll_Div2[[Name / Club]:[Points]],5,FALSE)),0,VLOOKUP(tblPointScore[[#This Row],[Name / Club]],tblIll_Div2[[Name / Club]:[Points]],5,FALSE))</f>
        <v>0</v>
      </c>
      <c r="J568" s="1">
        <f>IF(ISNA(VLOOKUP(tblPointScore[[#This Row],[Name / Club]],tblIll_Div1[Name / Club],1,FALSE)),IF(ISNA(VLOOKUP(tblPointScore[[#This Row],[Name / Club]],tblIll_Div2[Name / Club],1,FALSE)),0,3),3)</f>
        <v>0</v>
      </c>
      <c r="K568" s="1">
        <f>IF(ISNA(VLOOKUP(tblPointScore[[#This Row],[Name / Club]],tblMac_Div1A[[Name / Club]:[Points]],5,FALSE)),0,VLOOKUP(tblPointScore[[#This Row],[Name / Club]],tblMac_Div1A[[Name / Club]:[Points]],5,FALSE))</f>
        <v>0</v>
      </c>
      <c r="L568" s="1">
        <f>IF(ISNA(VLOOKUP(tblPointScore[[#This Row],[Name / Club]],tblMac_Div1B[[Name / Club]:[Points]],5,FALSE)),0,VLOOKUP(tblPointScore[[#This Row],[Name / Club]],tblMac_Div1B[[Name / Club]:[Points]],5,FALSE))</f>
        <v>0</v>
      </c>
      <c r="M568" s="1">
        <f>IF(ISNA(VLOOKUP(tblPointScore[[#This Row],[Name / Club]],tblMac_Div2A[[Name / Club]:[Points]],5,FALSE)),0,VLOOKUP(tblPointScore[[#This Row],[Name / Club]],tblMac_Div2A[[Name / Club]:[Points]],5,FALSE))</f>
        <v>0</v>
      </c>
      <c r="N568" s="1">
        <f>IF(ISNA(VLOOKUP(tblPointScore[[#This Row],[Name / Club]],tblMac_Div2B[[Name / Club]:[Points]],5,FALSE)),0,VLOOKUP(tblPointScore[[#This Row],[Name / Club]],tblMac_Div2B[[Name / Club]:[Points]],5,FALSE))</f>
        <v>0</v>
      </c>
      <c r="O56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68" s="1">
        <f>IF(ISNA(VLOOKUP(tblPointScore[[#This Row],[Name / Club]],tblNow_Div1A[[Name / Club]:[Points]],5,FALSE)),0,VLOOKUP(tblPointScore[[#This Row],[Name / Club]],tblNow_Div1A[[Name / Club]:[Points]],5,FALSE))</f>
        <v>0</v>
      </c>
      <c r="Q568" s="1">
        <f>IF(ISNA(VLOOKUP(tblPointScore[[#This Row],[Name / Club]],tblNow_Div1B[[Name / Club]:[Points]],5,FALSE)),0,VLOOKUP(tblPointScore[[#This Row],[Name / Club]],tblNow_Div1B[[Name / Club]:[Points]],5,FALSE))</f>
        <v>0</v>
      </c>
      <c r="R568" s="1">
        <f>IF(ISNA(VLOOKUP(tblPointScore[[#This Row],[Name / Club]],tblNow_Div2A[[Name / Club]:[Points]],5,FALSE)),0,VLOOKUP(tblPointScore[[#This Row],[Name / Club]],tblNow_Div2A[[Name / Club]:[Points]],5,FALSE))</f>
        <v>0</v>
      </c>
      <c r="S568" s="1">
        <f>IF(ISNA(VLOOKUP(tblPointScore[[#This Row],[Name / Club]],tblNow_Div2B[[Name / Club]:[Points]],5,FALSE)),0,VLOOKUP(tblPointScore[[#This Row],[Name / Club]],tblNow_Div2B[[Name / Club]:[Points]],5,FALSE))</f>
        <v>0</v>
      </c>
      <c r="T56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68" s="1">
        <f>IF(ISNA(VLOOKUP(tblPointScore[[#This Row],[Name / Club]],tblSthn_Div1[[Name / Club]:[Points]],5,FALSE)),0,VLOOKUP(tblPointScore[[#This Row],[Name / Club]],tblSthn_Div1[[Name / Club]:[Points]],5,FALSE))</f>
        <v>0</v>
      </c>
      <c r="V568" s="1">
        <f>IF(ISNA(VLOOKUP(tblPointScore[[#This Row],[Name / Club]],tblSthn_Div2[[Name / Club]:[Points]],5,FALSE)),0,VLOOKUP(tblPointScore[[#This Row],[Name / Club]],tblSthn_Div2[[Name / Club]:[Points]],5,FALSE))</f>
        <v>0</v>
      </c>
      <c r="W568" s="1">
        <f>IF(ISNA(VLOOKUP(tblPointScore[[#This Row],[Name / Club]],tblSthn_Div1[Name / Club],1,FALSE)),IF(ISNA(VLOOKUP(tblPointScore[[#This Row],[Name / Club]],tblSthn_Div2[Name / Club],1,FALSE)),0,3),3)</f>
        <v>0</v>
      </c>
      <c r="X568" s="1">
        <f>SUM(tblPointScore[[#This Row],[Glbn Div 1]:[Sth H Pts]])</f>
        <v>0</v>
      </c>
      <c r="Y56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6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68" s="38" t="str">
        <f>IF(AND(tblPointScore[[#This Row],[Div 1 Pts]]&gt;0,tblPointScore[[#This Row],[Div 2 Pts]]&gt;0),"Y","N")</f>
        <v>N</v>
      </c>
      <c r="AB568" s="35" t="str">
        <f>IF(AND(tblPointScore[[#This Row],[Mac Div 1 A]]&gt;0,tblPointScore[[#This Row],[Mac Div 1 B]]&gt;0),"Y","N")</f>
        <v>N</v>
      </c>
      <c r="AC568" s="35" t="str">
        <f>IF(AND(tblPointScore[[#This Row],[Mac Div 2 A]]&gt;0,tblPointScore[[#This Row],[Mac Div 2 B]]&gt;0),"Y","N")</f>
        <v>N</v>
      </c>
      <c r="AD568" s="35" t="str">
        <f>IF(AND(tblPointScore[[#This Row],[Now Div 1 A]]&gt;0,tblPointScore[[#This Row],[Now Div 1 B]]&gt;0),"Y","N")</f>
        <v>N</v>
      </c>
      <c r="AE568" s="35" t="str">
        <f>IF(AND(tblPointScore[[#This Row],[Now Div 2 A]]&gt;0,tblPointScore[[#This Row],[Now Div 2 B]]&gt;0),"Y","N")</f>
        <v>N</v>
      </c>
      <c r="AF56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69" spans="1:32" hidden="1">
      <c r="A569" s="1">
        <f ca="1">CELL("row", A568)-1</f>
        <v>567</v>
      </c>
      <c r="B569" s="7" t="s">
        <v>299</v>
      </c>
      <c r="C569" s="7" t="s">
        <v>683</v>
      </c>
      <c r="D569" s="4" t="str">
        <f>CONCATENATE(tblPointScore[[#This Row],[Name]]," - ",tblPointScore[[#This Row],[Club]])</f>
        <v>Saunders Greg - SHCC</v>
      </c>
      <c r="E569" s="1">
        <f>IF(ISNA(VLOOKUP(tblPointScore[[#This Row],[Name / Club]],tblGlbn_Div1[[Name / Club]:[Points]],5,FALSE)),0,VLOOKUP(tblPointScore[[#This Row],[Name / Club]],tblGlbn_Div1[[Name / Club]:[Points]],5,FALSE))</f>
        <v>0</v>
      </c>
      <c r="F569" s="1">
        <f>IF(ISNA(VLOOKUP(tblPointScore[[#This Row],[Name / Club]],tblGlbn_Div2[[Name / Club]:[Points]],5,FALSE)),0,VLOOKUP(tblPointScore[[#This Row],[Name / Club]],tblGlbn_Div2[[Name / Club]:[Points]],5,FALSE))</f>
        <v>0</v>
      </c>
      <c r="G569" s="1">
        <f>IF(ISNA(VLOOKUP(tblPointScore[[#This Row],[Name / Club]],tblGlbn_Div1[Name / Club],1,FALSE)),IF(ISNA(VLOOKUP(tblPointScore[[#This Row],[Name / Club]],tblGlbn_Div2[Name / Club],1,FALSE)),0,3),3)</f>
        <v>0</v>
      </c>
      <c r="H569" s="1">
        <f>IF(ISNA(VLOOKUP(tblPointScore[[#This Row],[Name / Club]],tblIll_Div1[[Name / Club]:[Points]],5,FALSE)),0,VLOOKUP(tblPointScore[[#This Row],[Name / Club]],tblIll_Div1[[Name / Club]:[Points]],5,FALSE))</f>
        <v>0</v>
      </c>
      <c r="I569" s="1">
        <f>IF(ISNA(VLOOKUP(tblPointScore[[#This Row],[Name / Club]],tblIll_Div2[[Name / Club]:[Points]],5,FALSE)),0,VLOOKUP(tblPointScore[[#This Row],[Name / Club]],tblIll_Div2[[Name / Club]:[Points]],5,FALSE))</f>
        <v>0</v>
      </c>
      <c r="J569" s="1">
        <f>IF(ISNA(VLOOKUP(tblPointScore[[#This Row],[Name / Club]],tblIll_Div1[Name / Club],1,FALSE)),IF(ISNA(VLOOKUP(tblPointScore[[#This Row],[Name / Club]],tblIll_Div2[Name / Club],1,FALSE)),0,3),3)</f>
        <v>0</v>
      </c>
      <c r="K569" s="1">
        <f>IF(ISNA(VLOOKUP(tblPointScore[[#This Row],[Name / Club]],tblMac_Div1A[[Name / Club]:[Points]],5,FALSE)),0,VLOOKUP(tblPointScore[[#This Row],[Name / Club]],tblMac_Div1A[[Name / Club]:[Points]],5,FALSE))</f>
        <v>0</v>
      </c>
      <c r="L569" s="1">
        <f>IF(ISNA(VLOOKUP(tblPointScore[[#This Row],[Name / Club]],tblMac_Div1B[[Name / Club]:[Points]],5,FALSE)),0,VLOOKUP(tblPointScore[[#This Row],[Name / Club]],tblMac_Div1B[[Name / Club]:[Points]],5,FALSE))</f>
        <v>0</v>
      </c>
      <c r="M569" s="1">
        <f>IF(ISNA(VLOOKUP(tblPointScore[[#This Row],[Name / Club]],tblMac_Div2A[[Name / Club]:[Points]],5,FALSE)),0,VLOOKUP(tblPointScore[[#This Row],[Name / Club]],tblMac_Div2A[[Name / Club]:[Points]],5,FALSE))</f>
        <v>0</v>
      </c>
      <c r="N569" s="1">
        <f>IF(ISNA(VLOOKUP(tblPointScore[[#This Row],[Name / Club]],tblMac_Div2B[[Name / Club]:[Points]],5,FALSE)),0,VLOOKUP(tblPointScore[[#This Row],[Name / Club]],tblMac_Div2B[[Name / Club]:[Points]],5,FALSE))</f>
        <v>0</v>
      </c>
      <c r="O56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69" s="1">
        <f>IF(ISNA(VLOOKUP(tblPointScore[[#This Row],[Name / Club]],tblNow_Div1A[[Name / Club]:[Points]],5,FALSE)),0,VLOOKUP(tblPointScore[[#This Row],[Name / Club]],tblNow_Div1A[[Name / Club]:[Points]],5,FALSE))</f>
        <v>0</v>
      </c>
      <c r="Q569" s="1">
        <f>IF(ISNA(VLOOKUP(tblPointScore[[#This Row],[Name / Club]],tblNow_Div1B[[Name / Club]:[Points]],5,FALSE)),0,VLOOKUP(tblPointScore[[#This Row],[Name / Club]],tblNow_Div1B[[Name / Club]:[Points]],5,FALSE))</f>
        <v>0</v>
      </c>
      <c r="R569" s="1">
        <f>IF(ISNA(VLOOKUP(tblPointScore[[#This Row],[Name / Club]],tblNow_Div2A[[Name / Club]:[Points]],5,FALSE)),0,VLOOKUP(tblPointScore[[#This Row],[Name / Club]],tblNow_Div2A[[Name / Club]:[Points]],5,FALSE))</f>
        <v>0</v>
      </c>
      <c r="S569" s="1">
        <f>IF(ISNA(VLOOKUP(tblPointScore[[#This Row],[Name / Club]],tblNow_Div2B[[Name / Club]:[Points]],5,FALSE)),0,VLOOKUP(tblPointScore[[#This Row],[Name / Club]],tblNow_Div2B[[Name / Club]:[Points]],5,FALSE))</f>
        <v>0</v>
      </c>
      <c r="T56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69" s="1">
        <f>IF(ISNA(VLOOKUP(tblPointScore[[#This Row],[Name / Club]],tblSthn_Div1[[Name / Club]:[Points]],5,FALSE)),0,VLOOKUP(tblPointScore[[#This Row],[Name / Club]],tblSthn_Div1[[Name / Club]:[Points]],5,FALSE))</f>
        <v>0</v>
      </c>
      <c r="V569" s="1">
        <f>IF(ISNA(VLOOKUP(tblPointScore[[#This Row],[Name / Club]],tblSthn_Div2[[Name / Club]:[Points]],5,FALSE)),0,VLOOKUP(tblPointScore[[#This Row],[Name / Club]],tblSthn_Div2[[Name / Club]:[Points]],5,FALSE))</f>
        <v>0</v>
      </c>
      <c r="W569" s="1">
        <f>IF(ISNA(VLOOKUP(tblPointScore[[#This Row],[Name / Club]],tblSthn_Div1[Name / Club],1,FALSE)),IF(ISNA(VLOOKUP(tblPointScore[[#This Row],[Name / Club]],tblSthn_Div2[Name / Club],1,FALSE)),0,3),3)</f>
        <v>0</v>
      </c>
      <c r="X569" s="1">
        <f>SUM(tblPointScore[[#This Row],[Glbn Div 1]:[Sth H Pts]])</f>
        <v>0</v>
      </c>
      <c r="Y56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6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69" s="38" t="str">
        <f>IF(AND(tblPointScore[[#This Row],[Div 1 Pts]]&gt;0,tblPointScore[[#This Row],[Div 2 Pts]]&gt;0),"Y","N")</f>
        <v>N</v>
      </c>
      <c r="AB569" s="35" t="str">
        <f>IF(AND(tblPointScore[[#This Row],[Mac Div 1 A]]&gt;0,tblPointScore[[#This Row],[Mac Div 1 B]]&gt;0),"Y","N")</f>
        <v>N</v>
      </c>
      <c r="AC569" s="35" t="str">
        <f>IF(AND(tblPointScore[[#This Row],[Mac Div 2 A]]&gt;0,tblPointScore[[#This Row],[Mac Div 2 B]]&gt;0),"Y","N")</f>
        <v>N</v>
      </c>
      <c r="AD569" s="35" t="str">
        <f>IF(AND(tblPointScore[[#This Row],[Now Div 1 A]]&gt;0,tblPointScore[[#This Row],[Now Div 1 B]]&gt;0),"Y","N")</f>
        <v>N</v>
      </c>
      <c r="AE569" s="35" t="str">
        <f>IF(AND(tblPointScore[[#This Row],[Now Div 2 A]]&gt;0,tblPointScore[[#This Row],[Now Div 2 B]]&gt;0),"Y","N")</f>
        <v>N</v>
      </c>
      <c r="AF56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70" spans="1:32" hidden="1">
      <c r="A570" s="1">
        <f ca="1">CELL("row", A569)-1</f>
        <v>568</v>
      </c>
      <c r="B570" s="7" t="s">
        <v>300</v>
      </c>
      <c r="C570" s="7" t="s">
        <v>688</v>
      </c>
      <c r="D570" s="4" t="str">
        <f>CONCATENATE(tblPointScore[[#This Row],[Name]]," - ",tblPointScore[[#This Row],[Club]])</f>
        <v>Savimaki Timo - ECC</v>
      </c>
      <c r="E570" s="1">
        <f>IF(ISNA(VLOOKUP(tblPointScore[[#This Row],[Name / Club]],tblGlbn_Div1[[Name / Club]:[Points]],5,FALSE)),0,VLOOKUP(tblPointScore[[#This Row],[Name / Club]],tblGlbn_Div1[[Name / Club]:[Points]],5,FALSE))</f>
        <v>0</v>
      </c>
      <c r="F570" s="1">
        <f>IF(ISNA(VLOOKUP(tblPointScore[[#This Row],[Name / Club]],tblGlbn_Div2[[Name / Club]:[Points]],5,FALSE)),0,VLOOKUP(tblPointScore[[#This Row],[Name / Club]],tblGlbn_Div2[[Name / Club]:[Points]],5,FALSE))</f>
        <v>0</v>
      </c>
      <c r="G570" s="1">
        <f>IF(ISNA(VLOOKUP(tblPointScore[[#This Row],[Name / Club]],tblGlbn_Div1[Name / Club],1,FALSE)),IF(ISNA(VLOOKUP(tblPointScore[[#This Row],[Name / Club]],tblGlbn_Div2[Name / Club],1,FALSE)),0,3),3)</f>
        <v>0</v>
      </c>
      <c r="H570" s="1">
        <f>IF(ISNA(VLOOKUP(tblPointScore[[#This Row],[Name / Club]],tblIll_Div1[[Name / Club]:[Points]],5,FALSE)),0,VLOOKUP(tblPointScore[[#This Row],[Name / Club]],tblIll_Div1[[Name / Club]:[Points]],5,FALSE))</f>
        <v>0</v>
      </c>
      <c r="I570" s="1">
        <f>IF(ISNA(VLOOKUP(tblPointScore[[#This Row],[Name / Club]],tblIll_Div2[[Name / Club]:[Points]],5,FALSE)),0,VLOOKUP(tblPointScore[[#This Row],[Name / Club]],tblIll_Div2[[Name / Club]:[Points]],5,FALSE))</f>
        <v>0</v>
      </c>
      <c r="J570" s="1">
        <f>IF(ISNA(VLOOKUP(tblPointScore[[#This Row],[Name / Club]],tblIll_Div1[Name / Club],1,FALSE)),IF(ISNA(VLOOKUP(tblPointScore[[#This Row],[Name / Club]],tblIll_Div2[Name / Club],1,FALSE)),0,3),3)</f>
        <v>0</v>
      </c>
      <c r="K570" s="1">
        <f>IF(ISNA(VLOOKUP(tblPointScore[[#This Row],[Name / Club]],tblMac_Div1A[[Name / Club]:[Points]],5,FALSE)),0,VLOOKUP(tblPointScore[[#This Row],[Name / Club]],tblMac_Div1A[[Name / Club]:[Points]],5,FALSE))</f>
        <v>0</v>
      </c>
      <c r="L570" s="1">
        <f>IF(ISNA(VLOOKUP(tblPointScore[[#This Row],[Name / Club]],tblMac_Div1B[[Name / Club]:[Points]],5,FALSE)),0,VLOOKUP(tblPointScore[[#This Row],[Name / Club]],tblMac_Div1B[[Name / Club]:[Points]],5,FALSE))</f>
        <v>0</v>
      </c>
      <c r="M570" s="1">
        <f>IF(ISNA(VLOOKUP(tblPointScore[[#This Row],[Name / Club]],tblMac_Div2A[[Name / Club]:[Points]],5,FALSE)),0,VLOOKUP(tblPointScore[[#This Row],[Name / Club]],tblMac_Div2A[[Name / Club]:[Points]],5,FALSE))</f>
        <v>0</v>
      </c>
      <c r="N570" s="1">
        <f>IF(ISNA(VLOOKUP(tblPointScore[[#This Row],[Name / Club]],tblMac_Div2B[[Name / Club]:[Points]],5,FALSE)),0,VLOOKUP(tblPointScore[[#This Row],[Name / Club]],tblMac_Div2B[[Name / Club]:[Points]],5,FALSE))</f>
        <v>0</v>
      </c>
      <c r="O57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70" s="1">
        <f>IF(ISNA(VLOOKUP(tblPointScore[[#This Row],[Name / Club]],tblNow_Div1A[[Name / Club]:[Points]],5,FALSE)),0,VLOOKUP(tblPointScore[[#This Row],[Name / Club]],tblNow_Div1A[[Name / Club]:[Points]],5,FALSE))</f>
        <v>0</v>
      </c>
      <c r="Q570" s="1">
        <f>IF(ISNA(VLOOKUP(tblPointScore[[#This Row],[Name / Club]],tblNow_Div1B[[Name / Club]:[Points]],5,FALSE)),0,VLOOKUP(tblPointScore[[#This Row],[Name / Club]],tblNow_Div1B[[Name / Club]:[Points]],5,FALSE))</f>
        <v>0</v>
      </c>
      <c r="R570" s="1">
        <f>IF(ISNA(VLOOKUP(tblPointScore[[#This Row],[Name / Club]],tblNow_Div2A[[Name / Club]:[Points]],5,FALSE)),0,VLOOKUP(tblPointScore[[#This Row],[Name / Club]],tblNow_Div2A[[Name / Club]:[Points]],5,FALSE))</f>
        <v>0</v>
      </c>
      <c r="S570" s="1">
        <f>IF(ISNA(VLOOKUP(tblPointScore[[#This Row],[Name / Club]],tblNow_Div2B[[Name / Club]:[Points]],5,FALSE)),0,VLOOKUP(tblPointScore[[#This Row],[Name / Club]],tblNow_Div2B[[Name / Club]:[Points]],5,FALSE))</f>
        <v>0</v>
      </c>
      <c r="T57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70" s="1">
        <f>IF(ISNA(VLOOKUP(tblPointScore[[#This Row],[Name / Club]],tblSthn_Div1[[Name / Club]:[Points]],5,FALSE)),0,VLOOKUP(tblPointScore[[#This Row],[Name / Club]],tblSthn_Div1[[Name / Club]:[Points]],5,FALSE))</f>
        <v>0</v>
      </c>
      <c r="V570" s="1">
        <f>IF(ISNA(VLOOKUP(tblPointScore[[#This Row],[Name / Club]],tblSthn_Div2[[Name / Club]:[Points]],5,FALSE)),0,VLOOKUP(tblPointScore[[#This Row],[Name / Club]],tblSthn_Div2[[Name / Club]:[Points]],5,FALSE))</f>
        <v>0</v>
      </c>
      <c r="W570" s="1">
        <f>IF(ISNA(VLOOKUP(tblPointScore[[#This Row],[Name / Club]],tblSthn_Div1[Name / Club],1,FALSE)),IF(ISNA(VLOOKUP(tblPointScore[[#This Row],[Name / Club]],tblSthn_Div2[Name / Club],1,FALSE)),0,3),3)</f>
        <v>0</v>
      </c>
      <c r="X570" s="1">
        <f>SUM(tblPointScore[[#This Row],[Glbn Div 1]:[Sth H Pts]])</f>
        <v>0</v>
      </c>
      <c r="Y57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7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70" s="38" t="str">
        <f>IF(AND(tblPointScore[[#This Row],[Div 1 Pts]]&gt;0,tblPointScore[[#This Row],[Div 2 Pts]]&gt;0),"Y","N")</f>
        <v>N</v>
      </c>
      <c r="AB570" s="35" t="str">
        <f>IF(AND(tblPointScore[[#This Row],[Mac Div 1 A]]&gt;0,tblPointScore[[#This Row],[Mac Div 1 B]]&gt;0),"Y","N")</f>
        <v>N</v>
      </c>
      <c r="AC570" s="35" t="str">
        <f>IF(AND(tblPointScore[[#This Row],[Mac Div 2 A]]&gt;0,tblPointScore[[#This Row],[Mac Div 2 B]]&gt;0),"Y","N")</f>
        <v>N</v>
      </c>
      <c r="AD570" s="35" t="str">
        <f>IF(AND(tblPointScore[[#This Row],[Now Div 1 A]]&gt;0,tblPointScore[[#This Row],[Now Div 1 B]]&gt;0),"Y","N")</f>
        <v>N</v>
      </c>
      <c r="AE570" s="35" t="str">
        <f>IF(AND(tblPointScore[[#This Row],[Now Div 2 A]]&gt;0,tblPointScore[[#This Row],[Now Div 2 B]]&gt;0),"Y","N")</f>
        <v>N</v>
      </c>
      <c r="AF57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71" spans="1:32" hidden="1">
      <c r="A571" s="1">
        <f ca="1">CELL("row", A570)-1</f>
        <v>569</v>
      </c>
      <c r="B571" s="7" t="s">
        <v>301</v>
      </c>
      <c r="C571" s="7" t="s">
        <v>684</v>
      </c>
      <c r="D571" s="4" t="str">
        <f>CONCATENATE(tblPointScore[[#This Row],[Name]]," - ",tblPointScore[[#This Row],[Club]])</f>
        <v>Schinella Lawrence - NVC</v>
      </c>
      <c r="E571" s="1">
        <f>IF(ISNA(VLOOKUP(tblPointScore[[#This Row],[Name / Club]],tblGlbn_Div1[[Name / Club]:[Points]],5,FALSE)),0,VLOOKUP(tblPointScore[[#This Row],[Name / Club]],tblGlbn_Div1[[Name / Club]:[Points]],5,FALSE))</f>
        <v>0</v>
      </c>
      <c r="F571" s="1">
        <f>IF(ISNA(VLOOKUP(tblPointScore[[#This Row],[Name / Club]],tblGlbn_Div2[[Name / Club]:[Points]],5,FALSE)),0,VLOOKUP(tblPointScore[[#This Row],[Name / Club]],tblGlbn_Div2[[Name / Club]:[Points]],5,FALSE))</f>
        <v>0</v>
      </c>
      <c r="G571" s="1">
        <f>IF(ISNA(VLOOKUP(tblPointScore[[#This Row],[Name / Club]],tblGlbn_Div1[Name / Club],1,FALSE)),IF(ISNA(VLOOKUP(tblPointScore[[#This Row],[Name / Club]],tblGlbn_Div2[Name / Club],1,FALSE)),0,3),3)</f>
        <v>0</v>
      </c>
      <c r="H571" s="1">
        <f>IF(ISNA(VLOOKUP(tblPointScore[[#This Row],[Name / Club]],tblIll_Div1[[Name / Club]:[Points]],5,FALSE)),0,VLOOKUP(tblPointScore[[#This Row],[Name / Club]],tblIll_Div1[[Name / Club]:[Points]],5,FALSE))</f>
        <v>0</v>
      </c>
      <c r="I571" s="1">
        <f>IF(ISNA(VLOOKUP(tblPointScore[[#This Row],[Name / Club]],tblIll_Div2[[Name / Club]:[Points]],5,FALSE)),0,VLOOKUP(tblPointScore[[#This Row],[Name / Club]],tblIll_Div2[[Name / Club]:[Points]],5,FALSE))</f>
        <v>0</v>
      </c>
      <c r="J571" s="1">
        <f>IF(ISNA(VLOOKUP(tblPointScore[[#This Row],[Name / Club]],tblIll_Div1[Name / Club],1,FALSE)),IF(ISNA(VLOOKUP(tblPointScore[[#This Row],[Name / Club]],tblIll_Div2[Name / Club],1,FALSE)),0,3),3)</f>
        <v>0</v>
      </c>
      <c r="K571" s="1">
        <f>IF(ISNA(VLOOKUP(tblPointScore[[#This Row],[Name / Club]],tblMac_Div1A[[Name / Club]:[Points]],5,FALSE)),0,VLOOKUP(tblPointScore[[#This Row],[Name / Club]],tblMac_Div1A[[Name / Club]:[Points]],5,FALSE))</f>
        <v>0</v>
      </c>
      <c r="L571" s="1">
        <f>IF(ISNA(VLOOKUP(tblPointScore[[#This Row],[Name / Club]],tblMac_Div1B[[Name / Club]:[Points]],5,FALSE)),0,VLOOKUP(tblPointScore[[#This Row],[Name / Club]],tblMac_Div1B[[Name / Club]:[Points]],5,FALSE))</f>
        <v>0</v>
      </c>
      <c r="M571" s="1">
        <f>IF(ISNA(VLOOKUP(tblPointScore[[#This Row],[Name / Club]],tblMac_Div2A[[Name / Club]:[Points]],5,FALSE)),0,VLOOKUP(tblPointScore[[#This Row],[Name / Club]],tblMac_Div2A[[Name / Club]:[Points]],5,FALSE))</f>
        <v>0</v>
      </c>
      <c r="N571" s="1">
        <f>IF(ISNA(VLOOKUP(tblPointScore[[#This Row],[Name / Club]],tblMac_Div2B[[Name / Club]:[Points]],5,FALSE)),0,VLOOKUP(tblPointScore[[#This Row],[Name / Club]],tblMac_Div2B[[Name / Club]:[Points]],5,FALSE))</f>
        <v>0</v>
      </c>
      <c r="O57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71" s="1">
        <f>IF(ISNA(VLOOKUP(tblPointScore[[#This Row],[Name / Club]],tblNow_Div1A[[Name / Club]:[Points]],5,FALSE)),0,VLOOKUP(tblPointScore[[#This Row],[Name / Club]],tblNow_Div1A[[Name / Club]:[Points]],5,FALSE))</f>
        <v>0</v>
      </c>
      <c r="Q571" s="1">
        <f>IF(ISNA(VLOOKUP(tblPointScore[[#This Row],[Name / Club]],tblNow_Div1B[[Name / Club]:[Points]],5,FALSE)),0,VLOOKUP(tblPointScore[[#This Row],[Name / Club]],tblNow_Div1B[[Name / Club]:[Points]],5,FALSE))</f>
        <v>0</v>
      </c>
      <c r="R571" s="1">
        <f>IF(ISNA(VLOOKUP(tblPointScore[[#This Row],[Name / Club]],tblNow_Div2A[[Name / Club]:[Points]],5,FALSE)),0,VLOOKUP(tblPointScore[[#This Row],[Name / Club]],tblNow_Div2A[[Name / Club]:[Points]],5,FALSE))</f>
        <v>0</v>
      </c>
      <c r="S571" s="1">
        <f>IF(ISNA(VLOOKUP(tblPointScore[[#This Row],[Name / Club]],tblNow_Div2B[[Name / Club]:[Points]],5,FALSE)),0,VLOOKUP(tblPointScore[[#This Row],[Name / Club]],tblNow_Div2B[[Name / Club]:[Points]],5,FALSE))</f>
        <v>0</v>
      </c>
      <c r="T57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71" s="1">
        <f>IF(ISNA(VLOOKUP(tblPointScore[[#This Row],[Name / Club]],tblSthn_Div1[[Name / Club]:[Points]],5,FALSE)),0,VLOOKUP(tblPointScore[[#This Row],[Name / Club]],tblSthn_Div1[[Name / Club]:[Points]],5,FALSE))</f>
        <v>0</v>
      </c>
      <c r="V571" s="1">
        <f>IF(ISNA(VLOOKUP(tblPointScore[[#This Row],[Name / Club]],tblSthn_Div2[[Name / Club]:[Points]],5,FALSE)),0,VLOOKUP(tblPointScore[[#This Row],[Name / Club]],tblSthn_Div2[[Name / Club]:[Points]],5,FALSE))</f>
        <v>0</v>
      </c>
      <c r="W571" s="1">
        <f>IF(ISNA(VLOOKUP(tblPointScore[[#This Row],[Name / Club]],tblSthn_Div1[Name / Club],1,FALSE)),IF(ISNA(VLOOKUP(tblPointScore[[#This Row],[Name / Club]],tblSthn_Div2[Name / Club],1,FALSE)),0,3),3)</f>
        <v>0</v>
      </c>
      <c r="X571" s="1">
        <f>SUM(tblPointScore[[#This Row],[Glbn Div 1]:[Sth H Pts]])</f>
        <v>0</v>
      </c>
      <c r="Y57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7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71" s="38" t="str">
        <f>IF(AND(tblPointScore[[#This Row],[Div 1 Pts]]&gt;0,tblPointScore[[#This Row],[Div 2 Pts]]&gt;0),"Y","N")</f>
        <v>N</v>
      </c>
      <c r="AB571" s="35" t="str">
        <f>IF(AND(tblPointScore[[#This Row],[Mac Div 1 A]]&gt;0,tblPointScore[[#This Row],[Mac Div 1 B]]&gt;0),"Y","N")</f>
        <v>N</v>
      </c>
      <c r="AC571" s="35" t="str">
        <f>IF(AND(tblPointScore[[#This Row],[Mac Div 2 A]]&gt;0,tblPointScore[[#This Row],[Mac Div 2 B]]&gt;0),"Y","N")</f>
        <v>N</v>
      </c>
      <c r="AD571" s="35" t="str">
        <f>IF(AND(tblPointScore[[#This Row],[Now Div 1 A]]&gt;0,tblPointScore[[#This Row],[Now Div 1 B]]&gt;0),"Y","N")</f>
        <v>N</v>
      </c>
      <c r="AE571" s="35" t="str">
        <f>IF(AND(tblPointScore[[#This Row],[Now Div 2 A]]&gt;0,tblPointScore[[#This Row],[Now Div 2 B]]&gt;0),"Y","N")</f>
        <v>N</v>
      </c>
      <c r="AF57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72" spans="1:32" hidden="1">
      <c r="A572" s="1">
        <f ca="1">CELL("row", A571)-1</f>
        <v>570</v>
      </c>
      <c r="B572" s="7" t="s">
        <v>527</v>
      </c>
      <c r="C572" s="7" t="s">
        <v>683</v>
      </c>
      <c r="D572" s="4" t="str">
        <f>CONCATENATE(tblPointScore[[#This Row],[Name]]," - ",tblPointScore[[#This Row],[Club]])</f>
        <v>Schwartz Daniel - SHCC</v>
      </c>
      <c r="E572" s="1">
        <f>IF(ISNA(VLOOKUP(tblPointScore[[#This Row],[Name / Club]],tblGlbn_Div1[[Name / Club]:[Points]],5,FALSE)),0,VLOOKUP(tblPointScore[[#This Row],[Name / Club]],tblGlbn_Div1[[Name / Club]:[Points]],5,FALSE))</f>
        <v>0</v>
      </c>
      <c r="F572" s="9">
        <f>IF(ISNA(VLOOKUP(tblPointScore[[#This Row],[Name / Club]],tblGlbn_Div2[[Name / Club]:[Points]],5,FALSE)),0,VLOOKUP(tblPointScore[[#This Row],[Name / Club]],tblGlbn_Div2[[Name / Club]:[Points]],5,FALSE))</f>
        <v>0</v>
      </c>
      <c r="G572" s="9">
        <f>IF(ISNA(VLOOKUP(tblPointScore[[#This Row],[Name / Club]],tblGlbn_Div1[Name / Club],1,FALSE)),IF(ISNA(VLOOKUP(tblPointScore[[#This Row],[Name / Club]],tblGlbn_Div2[Name / Club],1,FALSE)),0,3),3)</f>
        <v>0</v>
      </c>
      <c r="H572" s="1">
        <f>IF(ISNA(VLOOKUP(tblPointScore[[#This Row],[Name / Club]],tblIll_Div1[[Name / Club]:[Points]],5,FALSE)),0,VLOOKUP(tblPointScore[[#This Row],[Name / Club]],tblIll_Div1[[Name / Club]:[Points]],5,FALSE))</f>
        <v>0</v>
      </c>
      <c r="I572" s="1">
        <f>IF(ISNA(VLOOKUP(tblPointScore[[#This Row],[Name / Club]],tblIll_Div2[[Name / Club]:[Points]],5,FALSE)),0,VLOOKUP(tblPointScore[[#This Row],[Name / Club]],tblIll_Div2[[Name / Club]:[Points]],5,FALSE))</f>
        <v>0</v>
      </c>
      <c r="J572" s="1">
        <f>IF(ISNA(VLOOKUP(tblPointScore[[#This Row],[Name / Club]],tblIll_Div1[Name / Club],1,FALSE)),IF(ISNA(VLOOKUP(tblPointScore[[#This Row],[Name / Club]],tblIll_Div2[Name / Club],1,FALSE)),0,3),3)</f>
        <v>0</v>
      </c>
      <c r="K572" s="1">
        <f>IF(ISNA(VLOOKUP(tblPointScore[[#This Row],[Name / Club]],tblMac_Div1A[[Name / Club]:[Points]],5,FALSE)),0,VLOOKUP(tblPointScore[[#This Row],[Name / Club]],tblMac_Div1A[[Name / Club]:[Points]],5,FALSE))</f>
        <v>0</v>
      </c>
      <c r="L572" s="1">
        <f>IF(ISNA(VLOOKUP(tblPointScore[[#This Row],[Name / Club]],tblMac_Div1B[[Name / Club]:[Points]],5,FALSE)),0,VLOOKUP(tblPointScore[[#This Row],[Name / Club]],tblMac_Div1B[[Name / Club]:[Points]],5,FALSE))</f>
        <v>0</v>
      </c>
      <c r="M572" s="1">
        <f>IF(ISNA(VLOOKUP(tblPointScore[[#This Row],[Name / Club]],tblMac_Div2A[[Name / Club]:[Points]],5,FALSE)),0,VLOOKUP(tblPointScore[[#This Row],[Name / Club]],tblMac_Div2A[[Name / Club]:[Points]],5,FALSE))</f>
        <v>0</v>
      </c>
      <c r="N572" s="1">
        <f>IF(ISNA(VLOOKUP(tblPointScore[[#This Row],[Name / Club]],tblMac_Div2B[[Name / Club]:[Points]],5,FALSE)),0,VLOOKUP(tblPointScore[[#This Row],[Name / Club]],tblMac_Div2B[[Name / Club]:[Points]],5,FALSE))</f>
        <v>0</v>
      </c>
      <c r="O57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72" s="1">
        <f>IF(ISNA(VLOOKUP(tblPointScore[[#This Row],[Name / Club]],tblNow_Div1A[[Name / Club]:[Points]],5,FALSE)),0,VLOOKUP(tblPointScore[[#This Row],[Name / Club]],tblNow_Div1A[[Name / Club]:[Points]],5,FALSE))</f>
        <v>0</v>
      </c>
      <c r="Q572" s="1">
        <f>IF(ISNA(VLOOKUP(tblPointScore[[#This Row],[Name / Club]],tblNow_Div1B[[Name / Club]:[Points]],5,FALSE)),0,VLOOKUP(tblPointScore[[#This Row],[Name / Club]],tblNow_Div1B[[Name / Club]:[Points]],5,FALSE))</f>
        <v>0</v>
      </c>
      <c r="R572" s="1">
        <f>IF(ISNA(VLOOKUP(tblPointScore[[#This Row],[Name / Club]],tblNow_Div2A[[Name / Club]:[Points]],5,FALSE)),0,VLOOKUP(tblPointScore[[#This Row],[Name / Club]],tblNow_Div2A[[Name / Club]:[Points]],5,FALSE))</f>
        <v>0</v>
      </c>
      <c r="S572" s="1">
        <f>IF(ISNA(VLOOKUP(tblPointScore[[#This Row],[Name / Club]],tblNow_Div2B[[Name / Club]:[Points]],5,FALSE)),0,VLOOKUP(tblPointScore[[#This Row],[Name / Club]],tblNow_Div2B[[Name / Club]:[Points]],5,FALSE))</f>
        <v>0</v>
      </c>
      <c r="T57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72" s="1">
        <f>IF(ISNA(VLOOKUP(tblPointScore[[#This Row],[Name / Club]],tblSthn_Div1[[Name / Club]:[Points]],5,FALSE)),0,VLOOKUP(tblPointScore[[#This Row],[Name / Club]],tblSthn_Div1[[Name / Club]:[Points]],5,FALSE))</f>
        <v>0</v>
      </c>
      <c r="V572" s="1">
        <f>IF(ISNA(VLOOKUP(tblPointScore[[#This Row],[Name / Club]],tblSthn_Div2[[Name / Club]:[Points]],5,FALSE)),0,VLOOKUP(tblPointScore[[#This Row],[Name / Club]],tblSthn_Div2[[Name / Club]:[Points]],5,FALSE))</f>
        <v>0</v>
      </c>
      <c r="W572" s="1">
        <f>IF(ISNA(VLOOKUP(tblPointScore[[#This Row],[Name / Club]],tblSthn_Div1[Name / Club],1,FALSE)),IF(ISNA(VLOOKUP(tblPointScore[[#This Row],[Name / Club]],tblSthn_Div2[Name / Club],1,FALSE)),0,3),3)</f>
        <v>0</v>
      </c>
      <c r="X572" s="9">
        <f>SUM(tblPointScore[[#This Row],[Glbn Div 1]:[Sth H Pts]])</f>
        <v>0</v>
      </c>
      <c r="Y57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7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72" s="38" t="str">
        <f>IF(AND(tblPointScore[[#This Row],[Div 1 Pts]]&gt;0,tblPointScore[[#This Row],[Div 2 Pts]]&gt;0),"Y","N")</f>
        <v>N</v>
      </c>
      <c r="AB572" s="35" t="str">
        <f>IF(AND(tblPointScore[[#This Row],[Mac Div 1 A]]&gt;0,tblPointScore[[#This Row],[Mac Div 1 B]]&gt;0),"Y","N")</f>
        <v>N</v>
      </c>
      <c r="AC572" s="35" t="str">
        <f>IF(AND(tblPointScore[[#This Row],[Mac Div 2 A]]&gt;0,tblPointScore[[#This Row],[Mac Div 2 B]]&gt;0),"Y","N")</f>
        <v>N</v>
      </c>
      <c r="AD572" s="35" t="str">
        <f>IF(AND(tblPointScore[[#This Row],[Now Div 1 A]]&gt;0,tblPointScore[[#This Row],[Now Div 1 B]]&gt;0),"Y","N")</f>
        <v>N</v>
      </c>
      <c r="AE572" s="35" t="str">
        <f>IF(AND(tblPointScore[[#This Row],[Now Div 2 A]]&gt;0,tblPointScore[[#This Row],[Now Div 2 B]]&gt;0),"Y","N")</f>
        <v>N</v>
      </c>
      <c r="AF57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73" spans="1:32" hidden="1">
      <c r="A573" s="1">
        <f ca="1">CELL("row", A572)-1</f>
        <v>571</v>
      </c>
      <c r="B573" s="7" t="s">
        <v>302</v>
      </c>
      <c r="C573" s="7" t="s">
        <v>683</v>
      </c>
      <c r="D573" s="4" t="str">
        <f>CONCATENATE(tblPointScore[[#This Row],[Name]]," - ",tblPointScore[[#This Row],[Club]])</f>
        <v>Schymitzek Tom - SHCC</v>
      </c>
      <c r="E573" s="1">
        <f>IF(ISNA(VLOOKUP(tblPointScore[[#This Row],[Name / Club]],tblGlbn_Div1[[Name / Club]:[Points]],5,FALSE)),0,VLOOKUP(tblPointScore[[#This Row],[Name / Club]],tblGlbn_Div1[[Name / Club]:[Points]],5,FALSE))</f>
        <v>0</v>
      </c>
      <c r="F573" s="1">
        <f>IF(ISNA(VLOOKUP(tblPointScore[[#This Row],[Name / Club]],tblGlbn_Div2[[Name / Club]:[Points]],5,FALSE)),0,VLOOKUP(tblPointScore[[#This Row],[Name / Club]],tblGlbn_Div2[[Name / Club]:[Points]],5,FALSE))</f>
        <v>0</v>
      </c>
      <c r="G573" s="1">
        <f>IF(ISNA(VLOOKUP(tblPointScore[[#This Row],[Name / Club]],tblGlbn_Div1[Name / Club],1,FALSE)),IF(ISNA(VLOOKUP(tblPointScore[[#This Row],[Name / Club]],tblGlbn_Div2[Name / Club],1,FALSE)),0,3),3)</f>
        <v>0</v>
      </c>
      <c r="H573" s="1">
        <f>IF(ISNA(VLOOKUP(tblPointScore[[#This Row],[Name / Club]],tblIll_Div1[[Name / Club]:[Points]],5,FALSE)),0,VLOOKUP(tblPointScore[[#This Row],[Name / Club]],tblIll_Div1[[Name / Club]:[Points]],5,FALSE))</f>
        <v>0</v>
      </c>
      <c r="I573" s="1">
        <f>IF(ISNA(VLOOKUP(tblPointScore[[#This Row],[Name / Club]],tblIll_Div2[[Name / Club]:[Points]],5,FALSE)),0,VLOOKUP(tblPointScore[[#This Row],[Name / Club]],tblIll_Div2[[Name / Club]:[Points]],5,FALSE))</f>
        <v>0</v>
      </c>
      <c r="J573" s="1">
        <f>IF(ISNA(VLOOKUP(tblPointScore[[#This Row],[Name / Club]],tblIll_Div1[Name / Club],1,FALSE)),IF(ISNA(VLOOKUP(tblPointScore[[#This Row],[Name / Club]],tblIll_Div2[Name / Club],1,FALSE)),0,3),3)</f>
        <v>0</v>
      </c>
      <c r="K573" s="1">
        <f>IF(ISNA(VLOOKUP(tblPointScore[[#This Row],[Name / Club]],tblMac_Div1A[[Name / Club]:[Points]],5,FALSE)),0,VLOOKUP(tblPointScore[[#This Row],[Name / Club]],tblMac_Div1A[[Name / Club]:[Points]],5,FALSE))</f>
        <v>0</v>
      </c>
      <c r="L573" s="1">
        <f>IF(ISNA(VLOOKUP(tblPointScore[[#This Row],[Name / Club]],tblMac_Div1B[[Name / Club]:[Points]],5,FALSE)),0,VLOOKUP(tblPointScore[[#This Row],[Name / Club]],tblMac_Div1B[[Name / Club]:[Points]],5,FALSE))</f>
        <v>0</v>
      </c>
      <c r="M573" s="1">
        <f>IF(ISNA(VLOOKUP(tblPointScore[[#This Row],[Name / Club]],tblMac_Div2A[[Name / Club]:[Points]],5,FALSE)),0,VLOOKUP(tblPointScore[[#This Row],[Name / Club]],tblMac_Div2A[[Name / Club]:[Points]],5,FALSE))</f>
        <v>0</v>
      </c>
      <c r="N573" s="1">
        <f>IF(ISNA(VLOOKUP(tblPointScore[[#This Row],[Name / Club]],tblMac_Div2B[[Name / Club]:[Points]],5,FALSE)),0,VLOOKUP(tblPointScore[[#This Row],[Name / Club]],tblMac_Div2B[[Name / Club]:[Points]],5,FALSE))</f>
        <v>0</v>
      </c>
      <c r="O57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73" s="1">
        <f>IF(ISNA(VLOOKUP(tblPointScore[[#This Row],[Name / Club]],tblNow_Div1A[[Name / Club]:[Points]],5,FALSE)),0,VLOOKUP(tblPointScore[[#This Row],[Name / Club]],tblNow_Div1A[[Name / Club]:[Points]],5,FALSE))</f>
        <v>0</v>
      </c>
      <c r="Q573" s="1">
        <f>IF(ISNA(VLOOKUP(tblPointScore[[#This Row],[Name / Club]],tblNow_Div1B[[Name / Club]:[Points]],5,FALSE)),0,VLOOKUP(tblPointScore[[#This Row],[Name / Club]],tblNow_Div1B[[Name / Club]:[Points]],5,FALSE))</f>
        <v>0</v>
      </c>
      <c r="R573" s="1">
        <f>IF(ISNA(VLOOKUP(tblPointScore[[#This Row],[Name / Club]],tblNow_Div2A[[Name / Club]:[Points]],5,FALSE)),0,VLOOKUP(tblPointScore[[#This Row],[Name / Club]],tblNow_Div2A[[Name / Club]:[Points]],5,FALSE))</f>
        <v>0</v>
      </c>
      <c r="S573" s="1">
        <f>IF(ISNA(VLOOKUP(tblPointScore[[#This Row],[Name / Club]],tblNow_Div2B[[Name / Club]:[Points]],5,FALSE)),0,VLOOKUP(tblPointScore[[#This Row],[Name / Club]],tblNow_Div2B[[Name / Club]:[Points]],5,FALSE))</f>
        <v>0</v>
      </c>
      <c r="T57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73" s="1">
        <f>IF(ISNA(VLOOKUP(tblPointScore[[#This Row],[Name / Club]],tblSthn_Div1[[Name / Club]:[Points]],5,FALSE)),0,VLOOKUP(tblPointScore[[#This Row],[Name / Club]],tblSthn_Div1[[Name / Club]:[Points]],5,FALSE))</f>
        <v>0</v>
      </c>
      <c r="V573" s="1">
        <f>IF(ISNA(VLOOKUP(tblPointScore[[#This Row],[Name / Club]],tblSthn_Div2[[Name / Club]:[Points]],5,FALSE)),0,VLOOKUP(tblPointScore[[#This Row],[Name / Club]],tblSthn_Div2[[Name / Club]:[Points]],5,FALSE))</f>
        <v>0</v>
      </c>
      <c r="W573" s="1">
        <f>IF(ISNA(VLOOKUP(tblPointScore[[#This Row],[Name / Club]],tblSthn_Div1[Name / Club],1,FALSE)),IF(ISNA(VLOOKUP(tblPointScore[[#This Row],[Name / Club]],tblSthn_Div2[Name / Club],1,FALSE)),0,3),3)</f>
        <v>0</v>
      </c>
      <c r="X573" s="1">
        <f>SUM(tblPointScore[[#This Row],[Glbn Div 1]:[Sth H Pts]])</f>
        <v>0</v>
      </c>
      <c r="Y57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7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73" s="38" t="str">
        <f>IF(AND(tblPointScore[[#This Row],[Div 1 Pts]]&gt;0,tblPointScore[[#This Row],[Div 2 Pts]]&gt;0),"Y","N")</f>
        <v>N</v>
      </c>
      <c r="AB573" s="35" t="str">
        <f>IF(AND(tblPointScore[[#This Row],[Mac Div 1 A]]&gt;0,tblPointScore[[#This Row],[Mac Div 1 B]]&gt;0),"Y","N")</f>
        <v>N</v>
      </c>
      <c r="AC573" s="35" t="str">
        <f>IF(AND(tblPointScore[[#This Row],[Mac Div 2 A]]&gt;0,tblPointScore[[#This Row],[Mac Div 2 B]]&gt;0),"Y","N")</f>
        <v>N</v>
      </c>
      <c r="AD573" s="35" t="str">
        <f>IF(AND(tblPointScore[[#This Row],[Now Div 1 A]]&gt;0,tblPointScore[[#This Row],[Now Div 1 B]]&gt;0),"Y","N")</f>
        <v>N</v>
      </c>
      <c r="AE573" s="35" t="str">
        <f>IF(AND(tblPointScore[[#This Row],[Now Div 2 A]]&gt;0,tblPointScore[[#This Row],[Now Div 2 B]]&gt;0),"Y","N")</f>
        <v>N</v>
      </c>
      <c r="AF57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74" spans="1:32" hidden="1">
      <c r="A574" s="20">
        <f ca="1">CELL("row", A573)-1</f>
        <v>572</v>
      </c>
      <c r="B574" s="43" t="s">
        <v>591</v>
      </c>
      <c r="C574" s="43" t="s">
        <v>682</v>
      </c>
      <c r="D574" s="22" t="str">
        <f>CONCATENATE(tblPointScore[[#This Row],[Name]]," - ",tblPointScore[[#This Row],[Club]])</f>
        <v>Scott Greg - CCC</v>
      </c>
      <c r="E574" s="23">
        <f>IF(ISNA(VLOOKUP(tblPointScore[[#This Row],[Name / Club]],tblGlbn_Div1[[Name / Club]:[Points]],5,FALSE)),0,VLOOKUP(tblPointScore[[#This Row],[Name / Club]],tblGlbn_Div1[[Name / Club]:[Points]],5,FALSE))</f>
        <v>0</v>
      </c>
      <c r="F574" s="23">
        <f>IF(ISNA(VLOOKUP(tblPointScore[[#This Row],[Name / Club]],tblGlbn_Div2[[Name / Club]:[Points]],5,FALSE)),0,VLOOKUP(tblPointScore[[#This Row],[Name / Club]],tblGlbn_Div2[[Name / Club]:[Points]],5,FALSE))</f>
        <v>0</v>
      </c>
      <c r="G574" s="23">
        <f>IF(ISNA(VLOOKUP(tblPointScore[[#This Row],[Name / Club]],tblGlbn_Div1[Name / Club],1,FALSE)),IF(ISNA(VLOOKUP(tblPointScore[[#This Row],[Name / Club]],tblGlbn_Div2[Name / Club],1,FALSE)),0,3),3)</f>
        <v>0</v>
      </c>
      <c r="H574" s="23">
        <f>IF(ISNA(VLOOKUP(tblPointScore[[#This Row],[Name / Club]],tblIll_Div1[[Name / Club]:[Points]],5,FALSE)),0,VLOOKUP(tblPointScore[[#This Row],[Name / Club]],tblIll_Div1[[Name / Club]:[Points]],5,FALSE))</f>
        <v>0</v>
      </c>
      <c r="I574" s="23">
        <f>IF(ISNA(VLOOKUP(tblPointScore[[#This Row],[Name / Club]],tblIll_Div2[[Name / Club]:[Points]],5,FALSE)),0,VLOOKUP(tblPointScore[[#This Row],[Name / Club]],tblIll_Div2[[Name / Club]:[Points]],5,FALSE))</f>
        <v>0</v>
      </c>
      <c r="J574" s="23">
        <f>IF(ISNA(VLOOKUP(tblPointScore[[#This Row],[Name / Club]],tblIll_Div1[Name / Club],1,FALSE)),IF(ISNA(VLOOKUP(tblPointScore[[#This Row],[Name / Club]],tblIll_Div2[Name / Club],1,FALSE)),0,3),3)</f>
        <v>0</v>
      </c>
      <c r="K574" s="23">
        <f>IF(ISNA(VLOOKUP(tblPointScore[[#This Row],[Name / Club]],tblMac_Div1A[[Name / Club]:[Points]],5,FALSE)),0,VLOOKUP(tblPointScore[[#This Row],[Name / Club]],tblMac_Div1A[[Name / Club]:[Points]],5,FALSE))</f>
        <v>0</v>
      </c>
      <c r="L574" s="23">
        <f>IF(ISNA(VLOOKUP(tblPointScore[[#This Row],[Name / Club]],tblMac_Div1B[[Name / Club]:[Points]],5,FALSE)),0,VLOOKUP(tblPointScore[[#This Row],[Name / Club]],tblMac_Div1B[[Name / Club]:[Points]],5,FALSE))</f>
        <v>0</v>
      </c>
      <c r="M574" s="23">
        <f>IF(ISNA(VLOOKUP(tblPointScore[[#This Row],[Name / Club]],tblMac_Div2A[[Name / Club]:[Points]],5,FALSE)),0,VLOOKUP(tblPointScore[[#This Row],[Name / Club]],tblMac_Div2A[[Name / Club]:[Points]],5,FALSE))</f>
        <v>0</v>
      </c>
      <c r="N574" s="23">
        <f>IF(ISNA(VLOOKUP(tblPointScore[[#This Row],[Name / Club]],tblMac_Div2B[[Name / Club]:[Points]],5,FALSE)),0,VLOOKUP(tblPointScore[[#This Row],[Name / Club]],tblMac_Div2B[[Name / Club]:[Points]],5,FALSE))</f>
        <v>0</v>
      </c>
      <c r="O574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74" s="23">
        <f>IF(ISNA(VLOOKUP(tblPointScore[[#This Row],[Name / Club]],tblNow_Div1A[[Name / Club]:[Points]],5,FALSE)),0,VLOOKUP(tblPointScore[[#This Row],[Name / Club]],tblNow_Div1A[[Name / Club]:[Points]],5,FALSE))</f>
        <v>0</v>
      </c>
      <c r="Q574" s="23">
        <f>IF(ISNA(VLOOKUP(tblPointScore[[#This Row],[Name / Club]],tblNow_Div1B[[Name / Club]:[Points]],5,FALSE)),0,VLOOKUP(tblPointScore[[#This Row],[Name / Club]],tblNow_Div1B[[Name / Club]:[Points]],5,FALSE))</f>
        <v>0</v>
      </c>
      <c r="R574" s="23">
        <f>IF(ISNA(VLOOKUP(tblPointScore[[#This Row],[Name / Club]],tblNow_Div2A[[Name / Club]:[Points]],5,FALSE)),0,VLOOKUP(tblPointScore[[#This Row],[Name / Club]],tblNow_Div2A[[Name / Club]:[Points]],5,FALSE))</f>
        <v>0</v>
      </c>
      <c r="S574" s="23">
        <f>IF(ISNA(VLOOKUP(tblPointScore[[#This Row],[Name / Club]],tblNow_Div2B[[Name / Club]:[Points]],5,FALSE)),0,VLOOKUP(tblPointScore[[#This Row],[Name / Club]],tblNow_Div2B[[Name / Club]:[Points]],5,FALSE))</f>
        <v>0</v>
      </c>
      <c r="T574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74" s="23">
        <f>IF(ISNA(VLOOKUP(tblPointScore[[#This Row],[Name / Club]],tblSthn_Div1[[Name / Club]:[Points]],5,FALSE)),0,VLOOKUP(tblPointScore[[#This Row],[Name / Club]],tblSthn_Div1[[Name / Club]:[Points]],5,FALSE))</f>
        <v>0</v>
      </c>
      <c r="V574" s="23">
        <f>IF(ISNA(VLOOKUP(tblPointScore[[#This Row],[Name / Club]],tblSthn_Div2[[Name / Club]:[Points]],5,FALSE)),0,VLOOKUP(tblPointScore[[#This Row],[Name / Club]],tblSthn_Div2[[Name / Club]:[Points]],5,FALSE))</f>
        <v>0</v>
      </c>
      <c r="W574" s="23">
        <f>IF(ISNA(VLOOKUP(tblPointScore[[#This Row],[Name / Club]],tblSthn_Div1[Name / Club],1,FALSE)),IF(ISNA(VLOOKUP(tblPointScore[[#This Row],[Name / Club]],tblSthn_Div2[Name / Club],1,FALSE)),0,3),3)</f>
        <v>0</v>
      </c>
      <c r="X574" s="23">
        <f>SUM(tblPointScore[[#This Row],[Glbn Div 1]:[Sth H Pts]])</f>
        <v>0</v>
      </c>
      <c r="Y574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74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74" s="44" t="str">
        <f>IF(AND(tblPointScore[[#This Row],[Div 1 Pts]]&gt;0,tblPointScore[[#This Row],[Div 2 Pts]]&gt;0),"Y","N")</f>
        <v>N</v>
      </c>
      <c r="AB574" s="45" t="str">
        <f>IF(AND(tblPointScore[[#This Row],[Mac Div 1 A]]&gt;0,tblPointScore[[#This Row],[Mac Div 1 B]]&gt;0),"Y","N")</f>
        <v>N</v>
      </c>
      <c r="AC574" s="45" t="str">
        <f>IF(AND(tblPointScore[[#This Row],[Mac Div 2 A]]&gt;0,tblPointScore[[#This Row],[Mac Div 2 B]]&gt;0),"Y","N")</f>
        <v>N</v>
      </c>
      <c r="AD574" s="45" t="str">
        <f>IF(AND(tblPointScore[[#This Row],[Now Div 1 A]]&gt;0,tblPointScore[[#This Row],[Now Div 1 B]]&gt;0),"Y","N")</f>
        <v>N</v>
      </c>
      <c r="AE574" s="45" t="str">
        <f>IF(AND(tblPointScore[[#This Row],[Now Div 2 A]]&gt;0,tblPointScore[[#This Row],[Now Div 2 B]]&gt;0),"Y","N")</f>
        <v>N</v>
      </c>
      <c r="AF574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75" spans="1:32" hidden="1">
      <c r="A575" s="1">
        <f ca="1">CELL("row", A574)-1</f>
        <v>573</v>
      </c>
      <c r="B575" s="7" t="s">
        <v>303</v>
      </c>
      <c r="C575" s="7" t="s">
        <v>683</v>
      </c>
      <c r="D575" s="4" t="str">
        <f>CONCATENATE(tblPointScore[[#This Row],[Name]]," - ",tblPointScore[[#This Row],[Club]])</f>
        <v>Scott John - SHCC</v>
      </c>
      <c r="E575" s="1">
        <f>IF(ISNA(VLOOKUP(tblPointScore[[#This Row],[Name / Club]],tblGlbn_Div1[[Name / Club]:[Points]],5,FALSE)),0,VLOOKUP(tblPointScore[[#This Row],[Name / Club]],tblGlbn_Div1[[Name / Club]:[Points]],5,FALSE))</f>
        <v>0</v>
      </c>
      <c r="F575" s="1">
        <f>IF(ISNA(VLOOKUP(tblPointScore[[#This Row],[Name / Club]],tblGlbn_Div2[[Name / Club]:[Points]],5,FALSE)),0,VLOOKUP(tblPointScore[[#This Row],[Name / Club]],tblGlbn_Div2[[Name / Club]:[Points]],5,FALSE))</f>
        <v>0</v>
      </c>
      <c r="G575" s="1">
        <f>IF(ISNA(VLOOKUP(tblPointScore[[#This Row],[Name / Club]],tblGlbn_Div1[Name / Club],1,FALSE)),IF(ISNA(VLOOKUP(tblPointScore[[#This Row],[Name / Club]],tblGlbn_Div2[Name / Club],1,FALSE)),0,3),3)</f>
        <v>0</v>
      </c>
      <c r="H575" s="1">
        <f>IF(ISNA(VLOOKUP(tblPointScore[[#This Row],[Name / Club]],tblIll_Div1[[Name / Club]:[Points]],5,FALSE)),0,VLOOKUP(tblPointScore[[#This Row],[Name / Club]],tblIll_Div1[[Name / Club]:[Points]],5,FALSE))</f>
        <v>0</v>
      </c>
      <c r="I575" s="1">
        <f>IF(ISNA(VLOOKUP(tblPointScore[[#This Row],[Name / Club]],tblIll_Div2[[Name / Club]:[Points]],5,FALSE)),0,VLOOKUP(tblPointScore[[#This Row],[Name / Club]],tblIll_Div2[[Name / Club]:[Points]],5,FALSE))</f>
        <v>0</v>
      </c>
      <c r="J575" s="1">
        <f>IF(ISNA(VLOOKUP(tblPointScore[[#This Row],[Name / Club]],tblIll_Div1[Name / Club],1,FALSE)),IF(ISNA(VLOOKUP(tblPointScore[[#This Row],[Name / Club]],tblIll_Div2[Name / Club],1,FALSE)),0,3),3)</f>
        <v>0</v>
      </c>
      <c r="K575" s="1">
        <f>IF(ISNA(VLOOKUP(tblPointScore[[#This Row],[Name / Club]],tblMac_Div1A[[Name / Club]:[Points]],5,FALSE)),0,VLOOKUP(tblPointScore[[#This Row],[Name / Club]],tblMac_Div1A[[Name / Club]:[Points]],5,FALSE))</f>
        <v>0</v>
      </c>
      <c r="L575" s="1">
        <f>IF(ISNA(VLOOKUP(tblPointScore[[#This Row],[Name / Club]],tblMac_Div1B[[Name / Club]:[Points]],5,FALSE)),0,VLOOKUP(tblPointScore[[#This Row],[Name / Club]],tblMac_Div1B[[Name / Club]:[Points]],5,FALSE))</f>
        <v>0</v>
      </c>
      <c r="M575" s="1">
        <f>IF(ISNA(VLOOKUP(tblPointScore[[#This Row],[Name / Club]],tblMac_Div2A[[Name / Club]:[Points]],5,FALSE)),0,VLOOKUP(tblPointScore[[#This Row],[Name / Club]],tblMac_Div2A[[Name / Club]:[Points]],5,FALSE))</f>
        <v>0</v>
      </c>
      <c r="N575" s="1">
        <f>IF(ISNA(VLOOKUP(tblPointScore[[#This Row],[Name / Club]],tblMac_Div2B[[Name / Club]:[Points]],5,FALSE)),0,VLOOKUP(tblPointScore[[#This Row],[Name / Club]],tblMac_Div2B[[Name / Club]:[Points]],5,FALSE))</f>
        <v>0</v>
      </c>
      <c r="O57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75" s="1">
        <f>IF(ISNA(VLOOKUP(tblPointScore[[#This Row],[Name / Club]],tblNow_Div1A[[Name / Club]:[Points]],5,FALSE)),0,VLOOKUP(tblPointScore[[#This Row],[Name / Club]],tblNow_Div1A[[Name / Club]:[Points]],5,FALSE))</f>
        <v>0</v>
      </c>
      <c r="Q575" s="1">
        <f>IF(ISNA(VLOOKUP(tblPointScore[[#This Row],[Name / Club]],tblNow_Div1B[[Name / Club]:[Points]],5,FALSE)),0,VLOOKUP(tblPointScore[[#This Row],[Name / Club]],tblNow_Div1B[[Name / Club]:[Points]],5,FALSE))</f>
        <v>0</v>
      </c>
      <c r="R575" s="1">
        <f>IF(ISNA(VLOOKUP(tblPointScore[[#This Row],[Name / Club]],tblNow_Div2A[[Name / Club]:[Points]],5,FALSE)),0,VLOOKUP(tblPointScore[[#This Row],[Name / Club]],tblNow_Div2A[[Name / Club]:[Points]],5,FALSE))</f>
        <v>0</v>
      </c>
      <c r="S575" s="1">
        <f>IF(ISNA(VLOOKUP(tblPointScore[[#This Row],[Name / Club]],tblNow_Div2B[[Name / Club]:[Points]],5,FALSE)),0,VLOOKUP(tblPointScore[[#This Row],[Name / Club]],tblNow_Div2B[[Name / Club]:[Points]],5,FALSE))</f>
        <v>0</v>
      </c>
      <c r="T57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75" s="1">
        <f>IF(ISNA(VLOOKUP(tblPointScore[[#This Row],[Name / Club]],tblSthn_Div1[[Name / Club]:[Points]],5,FALSE)),0,VLOOKUP(tblPointScore[[#This Row],[Name / Club]],tblSthn_Div1[[Name / Club]:[Points]],5,FALSE))</f>
        <v>0</v>
      </c>
      <c r="V575" s="1">
        <f>IF(ISNA(VLOOKUP(tblPointScore[[#This Row],[Name / Club]],tblSthn_Div2[[Name / Club]:[Points]],5,FALSE)),0,VLOOKUP(tblPointScore[[#This Row],[Name / Club]],tblSthn_Div2[[Name / Club]:[Points]],5,FALSE))</f>
        <v>0</v>
      </c>
      <c r="W575" s="1">
        <f>IF(ISNA(VLOOKUP(tblPointScore[[#This Row],[Name / Club]],tblSthn_Div1[Name / Club],1,FALSE)),IF(ISNA(VLOOKUP(tblPointScore[[#This Row],[Name / Club]],tblSthn_Div2[Name / Club],1,FALSE)),0,3),3)</f>
        <v>0</v>
      </c>
      <c r="X575" s="1">
        <f>SUM(tblPointScore[[#This Row],[Glbn Div 1]:[Sth H Pts]])</f>
        <v>0</v>
      </c>
      <c r="Y57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7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75" s="38" t="str">
        <f>IF(AND(tblPointScore[[#This Row],[Div 1 Pts]]&gt;0,tblPointScore[[#This Row],[Div 2 Pts]]&gt;0),"Y","N")</f>
        <v>N</v>
      </c>
      <c r="AB575" s="35" t="str">
        <f>IF(AND(tblPointScore[[#This Row],[Mac Div 1 A]]&gt;0,tblPointScore[[#This Row],[Mac Div 1 B]]&gt;0),"Y","N")</f>
        <v>N</v>
      </c>
      <c r="AC575" s="35" t="str">
        <f>IF(AND(tblPointScore[[#This Row],[Mac Div 2 A]]&gt;0,tblPointScore[[#This Row],[Mac Div 2 B]]&gt;0),"Y","N")</f>
        <v>N</v>
      </c>
      <c r="AD575" s="35" t="str">
        <f>IF(AND(tblPointScore[[#This Row],[Now Div 1 A]]&gt;0,tblPointScore[[#This Row],[Now Div 1 B]]&gt;0),"Y","N")</f>
        <v>N</v>
      </c>
      <c r="AE575" s="35" t="str">
        <f>IF(AND(tblPointScore[[#This Row],[Now Div 2 A]]&gt;0,tblPointScore[[#This Row],[Now Div 2 B]]&gt;0),"Y","N")</f>
        <v>N</v>
      </c>
      <c r="AF57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76" spans="1:32" hidden="1">
      <c r="A576" s="1">
        <f ca="1">CELL("row", A575)-1</f>
        <v>574</v>
      </c>
      <c r="B576" s="7" t="s">
        <v>304</v>
      </c>
      <c r="C576" s="7" t="s">
        <v>685</v>
      </c>
      <c r="D576" s="4" t="str">
        <f>CONCATENATE(tblPointScore[[#This Row],[Name]]," - ",tblPointScore[[#This Row],[Club]])</f>
        <v>Seadon Kerry - ICC</v>
      </c>
      <c r="E576" s="1">
        <f>IF(ISNA(VLOOKUP(tblPointScore[[#This Row],[Name / Club]],tblGlbn_Div1[[Name / Club]:[Points]],5,FALSE)),0,VLOOKUP(tblPointScore[[#This Row],[Name / Club]],tblGlbn_Div1[[Name / Club]:[Points]],5,FALSE))</f>
        <v>0</v>
      </c>
      <c r="F576" s="1">
        <f>IF(ISNA(VLOOKUP(tblPointScore[[#This Row],[Name / Club]],tblGlbn_Div2[[Name / Club]:[Points]],5,FALSE)),0,VLOOKUP(tblPointScore[[#This Row],[Name / Club]],tblGlbn_Div2[[Name / Club]:[Points]],5,FALSE))</f>
        <v>0</v>
      </c>
      <c r="G576" s="1">
        <f>IF(ISNA(VLOOKUP(tblPointScore[[#This Row],[Name / Club]],tblGlbn_Div1[Name / Club],1,FALSE)),IF(ISNA(VLOOKUP(tblPointScore[[#This Row],[Name / Club]],tblGlbn_Div2[Name / Club],1,FALSE)),0,3),3)</f>
        <v>0</v>
      </c>
      <c r="H576" s="1">
        <f>IF(ISNA(VLOOKUP(tblPointScore[[#This Row],[Name / Club]],tblIll_Div1[[Name / Club]:[Points]],5,FALSE)),0,VLOOKUP(tblPointScore[[#This Row],[Name / Club]],tblIll_Div1[[Name / Club]:[Points]],5,FALSE))</f>
        <v>0</v>
      </c>
      <c r="I576" s="1">
        <f>IF(ISNA(VLOOKUP(tblPointScore[[#This Row],[Name / Club]],tblIll_Div2[[Name / Club]:[Points]],5,FALSE)),0,VLOOKUP(tblPointScore[[#This Row],[Name / Club]],tblIll_Div2[[Name / Club]:[Points]],5,FALSE))</f>
        <v>0</v>
      </c>
      <c r="J576" s="1">
        <f>IF(ISNA(VLOOKUP(tblPointScore[[#This Row],[Name / Club]],tblIll_Div1[Name / Club],1,FALSE)),IF(ISNA(VLOOKUP(tblPointScore[[#This Row],[Name / Club]],tblIll_Div2[Name / Club],1,FALSE)),0,3),3)</f>
        <v>0</v>
      </c>
      <c r="K576" s="1">
        <f>IF(ISNA(VLOOKUP(tblPointScore[[#This Row],[Name / Club]],tblMac_Div1A[[Name / Club]:[Points]],5,FALSE)),0,VLOOKUP(tblPointScore[[#This Row],[Name / Club]],tblMac_Div1A[[Name / Club]:[Points]],5,FALSE))</f>
        <v>0</v>
      </c>
      <c r="L576" s="1">
        <f>IF(ISNA(VLOOKUP(tblPointScore[[#This Row],[Name / Club]],tblMac_Div1B[[Name / Club]:[Points]],5,FALSE)),0,VLOOKUP(tblPointScore[[#This Row],[Name / Club]],tblMac_Div1B[[Name / Club]:[Points]],5,FALSE))</f>
        <v>0</v>
      </c>
      <c r="M576" s="1">
        <f>IF(ISNA(VLOOKUP(tblPointScore[[#This Row],[Name / Club]],tblMac_Div2A[[Name / Club]:[Points]],5,FALSE)),0,VLOOKUP(tblPointScore[[#This Row],[Name / Club]],tblMac_Div2A[[Name / Club]:[Points]],5,FALSE))</f>
        <v>0</v>
      </c>
      <c r="N576" s="1">
        <f>IF(ISNA(VLOOKUP(tblPointScore[[#This Row],[Name / Club]],tblMac_Div2B[[Name / Club]:[Points]],5,FALSE)),0,VLOOKUP(tblPointScore[[#This Row],[Name / Club]],tblMac_Div2B[[Name / Club]:[Points]],5,FALSE))</f>
        <v>0</v>
      </c>
      <c r="O57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76" s="1">
        <f>IF(ISNA(VLOOKUP(tblPointScore[[#This Row],[Name / Club]],tblNow_Div1A[[Name / Club]:[Points]],5,FALSE)),0,VLOOKUP(tblPointScore[[#This Row],[Name / Club]],tblNow_Div1A[[Name / Club]:[Points]],5,FALSE))</f>
        <v>0</v>
      </c>
      <c r="Q576" s="1">
        <f>IF(ISNA(VLOOKUP(tblPointScore[[#This Row],[Name / Club]],tblNow_Div1B[[Name / Club]:[Points]],5,FALSE)),0,VLOOKUP(tblPointScore[[#This Row],[Name / Club]],tblNow_Div1B[[Name / Club]:[Points]],5,FALSE))</f>
        <v>0</v>
      </c>
      <c r="R576" s="1">
        <f>IF(ISNA(VLOOKUP(tblPointScore[[#This Row],[Name / Club]],tblNow_Div2A[[Name / Club]:[Points]],5,FALSE)),0,VLOOKUP(tblPointScore[[#This Row],[Name / Club]],tblNow_Div2A[[Name / Club]:[Points]],5,FALSE))</f>
        <v>0</v>
      </c>
      <c r="S576" s="1">
        <f>IF(ISNA(VLOOKUP(tblPointScore[[#This Row],[Name / Club]],tblNow_Div2B[[Name / Club]:[Points]],5,FALSE)),0,VLOOKUP(tblPointScore[[#This Row],[Name / Club]],tblNow_Div2B[[Name / Club]:[Points]],5,FALSE))</f>
        <v>0</v>
      </c>
      <c r="T57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76" s="1">
        <f>IF(ISNA(VLOOKUP(tblPointScore[[#This Row],[Name / Club]],tblSthn_Div1[[Name / Club]:[Points]],5,FALSE)),0,VLOOKUP(tblPointScore[[#This Row],[Name / Club]],tblSthn_Div1[[Name / Club]:[Points]],5,FALSE))</f>
        <v>0</v>
      </c>
      <c r="V576" s="1">
        <f>IF(ISNA(VLOOKUP(tblPointScore[[#This Row],[Name / Club]],tblSthn_Div2[[Name / Club]:[Points]],5,FALSE)),0,VLOOKUP(tblPointScore[[#This Row],[Name / Club]],tblSthn_Div2[[Name / Club]:[Points]],5,FALSE))</f>
        <v>0</v>
      </c>
      <c r="W576" s="1">
        <f>IF(ISNA(VLOOKUP(tblPointScore[[#This Row],[Name / Club]],tblSthn_Div1[Name / Club],1,FALSE)),IF(ISNA(VLOOKUP(tblPointScore[[#This Row],[Name / Club]],tblSthn_Div2[Name / Club],1,FALSE)),0,3),3)</f>
        <v>0</v>
      </c>
      <c r="X576" s="1">
        <f>SUM(tblPointScore[[#This Row],[Glbn Div 1]:[Sth H Pts]])</f>
        <v>0</v>
      </c>
      <c r="Y57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7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76" s="38" t="str">
        <f>IF(AND(tblPointScore[[#This Row],[Div 1 Pts]]&gt;0,tblPointScore[[#This Row],[Div 2 Pts]]&gt;0),"Y","N")</f>
        <v>N</v>
      </c>
      <c r="AB576" s="35" t="str">
        <f>IF(AND(tblPointScore[[#This Row],[Mac Div 1 A]]&gt;0,tblPointScore[[#This Row],[Mac Div 1 B]]&gt;0),"Y","N")</f>
        <v>N</v>
      </c>
      <c r="AC576" s="35" t="str">
        <f>IF(AND(tblPointScore[[#This Row],[Mac Div 2 A]]&gt;0,tblPointScore[[#This Row],[Mac Div 2 B]]&gt;0),"Y","N")</f>
        <v>N</v>
      </c>
      <c r="AD576" s="35" t="str">
        <f>IF(AND(tblPointScore[[#This Row],[Now Div 1 A]]&gt;0,tblPointScore[[#This Row],[Now Div 1 B]]&gt;0),"Y","N")</f>
        <v>N</v>
      </c>
      <c r="AE576" s="35" t="str">
        <f>IF(AND(tblPointScore[[#This Row],[Now Div 2 A]]&gt;0,tblPointScore[[#This Row],[Now Div 2 B]]&gt;0),"Y","N")</f>
        <v>N</v>
      </c>
      <c r="AF57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77" spans="1:32" hidden="1">
      <c r="A577" s="1">
        <f ca="1">CELL("row", A576)-1</f>
        <v>575</v>
      </c>
      <c r="B577" s="7" t="s">
        <v>353</v>
      </c>
      <c r="C577" s="7" t="s">
        <v>685</v>
      </c>
      <c r="D577" s="4" t="str">
        <f>CONCATENATE(tblPointScore[[#This Row],[Name]]," - ",tblPointScore[[#This Row],[Club]])</f>
        <v>Sessini Mario - ICC</v>
      </c>
      <c r="E577" s="1">
        <f>IF(ISNA(VLOOKUP(tblPointScore[[#This Row],[Name / Club]],tblGlbn_Div1[[Name / Club]:[Points]],5,FALSE)),0,VLOOKUP(tblPointScore[[#This Row],[Name / Club]],tblGlbn_Div1[[Name / Club]:[Points]],5,FALSE))</f>
        <v>0</v>
      </c>
      <c r="F577" s="9">
        <f>IF(ISNA(VLOOKUP(tblPointScore[[#This Row],[Name / Club]],tblGlbn_Div2[[Name / Club]:[Points]],5,FALSE)),0,VLOOKUP(tblPointScore[[#This Row],[Name / Club]],tblGlbn_Div2[[Name / Club]:[Points]],5,FALSE))</f>
        <v>0</v>
      </c>
      <c r="G577" s="9">
        <f>IF(ISNA(VLOOKUP(tblPointScore[[#This Row],[Name / Club]],tblGlbn_Div1[Name / Club],1,FALSE)),IF(ISNA(VLOOKUP(tblPointScore[[#This Row],[Name / Club]],tblGlbn_Div2[Name / Club],1,FALSE)),0,3),3)</f>
        <v>0</v>
      </c>
      <c r="H577" s="1">
        <f>IF(ISNA(VLOOKUP(tblPointScore[[#This Row],[Name / Club]],tblIll_Div1[[Name / Club]:[Points]],5,FALSE)),0,VLOOKUP(tblPointScore[[#This Row],[Name / Club]],tblIll_Div1[[Name / Club]:[Points]],5,FALSE))</f>
        <v>0</v>
      </c>
      <c r="I577" s="1">
        <f>IF(ISNA(VLOOKUP(tblPointScore[[#This Row],[Name / Club]],tblIll_Div2[[Name / Club]:[Points]],5,FALSE)),0,VLOOKUP(tblPointScore[[#This Row],[Name / Club]],tblIll_Div2[[Name / Club]:[Points]],5,FALSE))</f>
        <v>0</v>
      </c>
      <c r="J577" s="1">
        <f>IF(ISNA(VLOOKUP(tblPointScore[[#This Row],[Name / Club]],tblIll_Div1[Name / Club],1,FALSE)),IF(ISNA(VLOOKUP(tblPointScore[[#This Row],[Name / Club]],tblIll_Div2[Name / Club],1,FALSE)),0,3),3)</f>
        <v>0</v>
      </c>
      <c r="K577" s="1">
        <f>IF(ISNA(VLOOKUP(tblPointScore[[#This Row],[Name / Club]],tblMac_Div1A[[Name / Club]:[Points]],5,FALSE)),0,VLOOKUP(tblPointScore[[#This Row],[Name / Club]],tblMac_Div1A[[Name / Club]:[Points]],5,FALSE))</f>
        <v>0</v>
      </c>
      <c r="L577" s="1">
        <f>IF(ISNA(VLOOKUP(tblPointScore[[#This Row],[Name / Club]],tblMac_Div1B[[Name / Club]:[Points]],5,FALSE)),0,VLOOKUP(tblPointScore[[#This Row],[Name / Club]],tblMac_Div1B[[Name / Club]:[Points]],5,FALSE))</f>
        <v>0</v>
      </c>
      <c r="M577" s="1">
        <f>IF(ISNA(VLOOKUP(tblPointScore[[#This Row],[Name / Club]],tblMac_Div2A[[Name / Club]:[Points]],5,FALSE)),0,VLOOKUP(tblPointScore[[#This Row],[Name / Club]],tblMac_Div2A[[Name / Club]:[Points]],5,FALSE))</f>
        <v>0</v>
      </c>
      <c r="N577" s="1">
        <f>IF(ISNA(VLOOKUP(tblPointScore[[#This Row],[Name / Club]],tblMac_Div2B[[Name / Club]:[Points]],5,FALSE)),0,VLOOKUP(tblPointScore[[#This Row],[Name / Club]],tblMac_Div2B[[Name / Club]:[Points]],5,FALSE))</f>
        <v>0</v>
      </c>
      <c r="O57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77" s="1">
        <f>IF(ISNA(VLOOKUP(tblPointScore[[#This Row],[Name / Club]],tblNow_Div1A[[Name / Club]:[Points]],5,FALSE)),0,VLOOKUP(tblPointScore[[#This Row],[Name / Club]],tblNow_Div1A[[Name / Club]:[Points]],5,FALSE))</f>
        <v>0</v>
      </c>
      <c r="Q577" s="1">
        <f>IF(ISNA(VLOOKUP(tblPointScore[[#This Row],[Name / Club]],tblNow_Div1B[[Name / Club]:[Points]],5,FALSE)),0,VLOOKUP(tblPointScore[[#This Row],[Name / Club]],tblNow_Div1B[[Name / Club]:[Points]],5,FALSE))</f>
        <v>0</v>
      </c>
      <c r="R577" s="1">
        <f>IF(ISNA(VLOOKUP(tblPointScore[[#This Row],[Name / Club]],tblNow_Div2A[[Name / Club]:[Points]],5,FALSE)),0,VLOOKUP(tblPointScore[[#This Row],[Name / Club]],tblNow_Div2A[[Name / Club]:[Points]],5,FALSE))</f>
        <v>0</v>
      </c>
      <c r="S577" s="1">
        <f>IF(ISNA(VLOOKUP(tblPointScore[[#This Row],[Name / Club]],tblNow_Div2B[[Name / Club]:[Points]],5,FALSE)),0,VLOOKUP(tblPointScore[[#This Row],[Name / Club]],tblNow_Div2B[[Name / Club]:[Points]],5,FALSE))</f>
        <v>0</v>
      </c>
      <c r="T57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77" s="1">
        <f>IF(ISNA(VLOOKUP(tblPointScore[[#This Row],[Name / Club]],tblSthn_Div1[[Name / Club]:[Points]],5,FALSE)),0,VLOOKUP(tblPointScore[[#This Row],[Name / Club]],tblSthn_Div1[[Name / Club]:[Points]],5,FALSE))</f>
        <v>0</v>
      </c>
      <c r="V577" s="1">
        <f>IF(ISNA(VLOOKUP(tblPointScore[[#This Row],[Name / Club]],tblSthn_Div2[[Name / Club]:[Points]],5,FALSE)),0,VLOOKUP(tblPointScore[[#This Row],[Name / Club]],tblSthn_Div2[[Name / Club]:[Points]],5,FALSE))</f>
        <v>0</v>
      </c>
      <c r="W577" s="1">
        <f>IF(ISNA(VLOOKUP(tblPointScore[[#This Row],[Name / Club]],tblSthn_Div1[Name / Club],1,FALSE)),IF(ISNA(VLOOKUP(tblPointScore[[#This Row],[Name / Club]],tblSthn_Div2[Name / Club],1,FALSE)),0,3),3)</f>
        <v>0</v>
      </c>
      <c r="X577" s="9">
        <f>SUM(tblPointScore[[#This Row],[Glbn Div 1]:[Sth H Pts]])</f>
        <v>0</v>
      </c>
      <c r="Y57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7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77" s="38" t="str">
        <f>IF(AND(tblPointScore[[#This Row],[Div 1 Pts]]&gt;0,tblPointScore[[#This Row],[Div 2 Pts]]&gt;0),"Y","N")</f>
        <v>N</v>
      </c>
      <c r="AB577" s="35" t="str">
        <f>IF(AND(tblPointScore[[#This Row],[Mac Div 1 A]]&gt;0,tblPointScore[[#This Row],[Mac Div 1 B]]&gt;0),"Y","N")</f>
        <v>N</v>
      </c>
      <c r="AC577" s="35" t="str">
        <f>IF(AND(tblPointScore[[#This Row],[Mac Div 2 A]]&gt;0,tblPointScore[[#This Row],[Mac Div 2 B]]&gt;0),"Y","N")</f>
        <v>N</v>
      </c>
      <c r="AD577" s="35" t="str">
        <f>IF(AND(tblPointScore[[#This Row],[Now Div 1 A]]&gt;0,tblPointScore[[#This Row],[Now Div 1 B]]&gt;0),"Y","N")</f>
        <v>N</v>
      </c>
      <c r="AE577" s="35" t="str">
        <f>IF(AND(tblPointScore[[#This Row],[Now Div 2 A]]&gt;0,tblPointScore[[#This Row],[Now Div 2 B]]&gt;0),"Y","N")</f>
        <v>N</v>
      </c>
      <c r="AF57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78" spans="1:32" hidden="1">
      <c r="A578" s="1">
        <f ca="1">CELL("row", A577)-1</f>
        <v>576</v>
      </c>
      <c r="B578" s="7" t="s">
        <v>305</v>
      </c>
      <c r="C578" s="7" t="s">
        <v>681</v>
      </c>
      <c r="D578" s="4" t="str">
        <f>CONCATENATE(tblPointScore[[#This Row],[Name]]," - ",tblPointScore[[#This Row],[Club]])</f>
        <v>Sheehy Gary - GCC</v>
      </c>
      <c r="E578" s="1">
        <f>IF(ISNA(VLOOKUP(tblPointScore[[#This Row],[Name / Club]],tblGlbn_Div1[[Name / Club]:[Points]],5,FALSE)),0,VLOOKUP(tblPointScore[[#This Row],[Name / Club]],tblGlbn_Div1[[Name / Club]:[Points]],5,FALSE))</f>
        <v>0</v>
      </c>
      <c r="F578" s="1">
        <f>IF(ISNA(VLOOKUP(tblPointScore[[#This Row],[Name / Club]],tblGlbn_Div2[[Name / Club]:[Points]],5,FALSE)),0,VLOOKUP(tblPointScore[[#This Row],[Name / Club]],tblGlbn_Div2[[Name / Club]:[Points]],5,FALSE))</f>
        <v>0</v>
      </c>
      <c r="G578" s="1">
        <f>IF(ISNA(VLOOKUP(tblPointScore[[#This Row],[Name / Club]],tblGlbn_Div1[Name / Club],1,FALSE)),IF(ISNA(VLOOKUP(tblPointScore[[#This Row],[Name / Club]],tblGlbn_Div2[Name / Club],1,FALSE)),0,3),3)</f>
        <v>0</v>
      </c>
      <c r="H578" s="1">
        <f>IF(ISNA(VLOOKUP(tblPointScore[[#This Row],[Name / Club]],tblIll_Div1[[Name / Club]:[Points]],5,FALSE)),0,VLOOKUP(tblPointScore[[#This Row],[Name / Club]],tblIll_Div1[[Name / Club]:[Points]],5,FALSE))</f>
        <v>0</v>
      </c>
      <c r="I578" s="1">
        <f>IF(ISNA(VLOOKUP(tblPointScore[[#This Row],[Name / Club]],tblIll_Div2[[Name / Club]:[Points]],5,FALSE)),0,VLOOKUP(tblPointScore[[#This Row],[Name / Club]],tblIll_Div2[[Name / Club]:[Points]],5,FALSE))</f>
        <v>0</v>
      </c>
      <c r="J578" s="1">
        <f>IF(ISNA(VLOOKUP(tblPointScore[[#This Row],[Name / Club]],tblIll_Div1[Name / Club],1,FALSE)),IF(ISNA(VLOOKUP(tblPointScore[[#This Row],[Name / Club]],tblIll_Div2[Name / Club],1,FALSE)),0,3),3)</f>
        <v>0</v>
      </c>
      <c r="K578" s="1">
        <f>IF(ISNA(VLOOKUP(tblPointScore[[#This Row],[Name / Club]],tblMac_Div1A[[Name / Club]:[Points]],5,FALSE)),0,VLOOKUP(tblPointScore[[#This Row],[Name / Club]],tblMac_Div1A[[Name / Club]:[Points]],5,FALSE))</f>
        <v>0</v>
      </c>
      <c r="L578" s="1">
        <f>IF(ISNA(VLOOKUP(tblPointScore[[#This Row],[Name / Club]],tblMac_Div1B[[Name / Club]:[Points]],5,FALSE)),0,VLOOKUP(tblPointScore[[#This Row],[Name / Club]],tblMac_Div1B[[Name / Club]:[Points]],5,FALSE))</f>
        <v>0</v>
      </c>
      <c r="M578" s="1">
        <f>IF(ISNA(VLOOKUP(tblPointScore[[#This Row],[Name / Club]],tblMac_Div2A[[Name / Club]:[Points]],5,FALSE)),0,VLOOKUP(tblPointScore[[#This Row],[Name / Club]],tblMac_Div2A[[Name / Club]:[Points]],5,FALSE))</f>
        <v>0</v>
      </c>
      <c r="N578" s="1">
        <f>IF(ISNA(VLOOKUP(tblPointScore[[#This Row],[Name / Club]],tblMac_Div2B[[Name / Club]:[Points]],5,FALSE)),0,VLOOKUP(tblPointScore[[#This Row],[Name / Club]],tblMac_Div2B[[Name / Club]:[Points]],5,FALSE))</f>
        <v>0</v>
      </c>
      <c r="O57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78" s="1">
        <f>IF(ISNA(VLOOKUP(tblPointScore[[#This Row],[Name / Club]],tblNow_Div1A[[Name / Club]:[Points]],5,FALSE)),0,VLOOKUP(tblPointScore[[#This Row],[Name / Club]],tblNow_Div1A[[Name / Club]:[Points]],5,FALSE))</f>
        <v>0</v>
      </c>
      <c r="Q578" s="1">
        <f>IF(ISNA(VLOOKUP(tblPointScore[[#This Row],[Name / Club]],tblNow_Div1B[[Name / Club]:[Points]],5,FALSE)),0,VLOOKUP(tblPointScore[[#This Row],[Name / Club]],tblNow_Div1B[[Name / Club]:[Points]],5,FALSE))</f>
        <v>0</v>
      </c>
      <c r="R578" s="1">
        <f>IF(ISNA(VLOOKUP(tblPointScore[[#This Row],[Name / Club]],tblNow_Div2A[[Name / Club]:[Points]],5,FALSE)),0,VLOOKUP(tblPointScore[[#This Row],[Name / Club]],tblNow_Div2A[[Name / Club]:[Points]],5,FALSE))</f>
        <v>0</v>
      </c>
      <c r="S578" s="1">
        <f>IF(ISNA(VLOOKUP(tblPointScore[[#This Row],[Name / Club]],tblNow_Div2B[[Name / Club]:[Points]],5,FALSE)),0,VLOOKUP(tblPointScore[[#This Row],[Name / Club]],tblNow_Div2B[[Name / Club]:[Points]],5,FALSE))</f>
        <v>0</v>
      </c>
      <c r="T57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78" s="1">
        <f>IF(ISNA(VLOOKUP(tblPointScore[[#This Row],[Name / Club]],tblSthn_Div1[[Name / Club]:[Points]],5,FALSE)),0,VLOOKUP(tblPointScore[[#This Row],[Name / Club]],tblSthn_Div1[[Name / Club]:[Points]],5,FALSE))</f>
        <v>0</v>
      </c>
      <c r="V578" s="1">
        <f>IF(ISNA(VLOOKUP(tblPointScore[[#This Row],[Name / Club]],tblSthn_Div2[[Name / Club]:[Points]],5,FALSE)),0,VLOOKUP(tblPointScore[[#This Row],[Name / Club]],tblSthn_Div2[[Name / Club]:[Points]],5,FALSE))</f>
        <v>0</v>
      </c>
      <c r="W578" s="1">
        <f>IF(ISNA(VLOOKUP(tblPointScore[[#This Row],[Name / Club]],tblSthn_Div1[Name / Club],1,FALSE)),IF(ISNA(VLOOKUP(tblPointScore[[#This Row],[Name / Club]],tblSthn_Div2[Name / Club],1,FALSE)),0,3),3)</f>
        <v>0</v>
      </c>
      <c r="X578" s="1">
        <f>SUM(tblPointScore[[#This Row],[Glbn Div 1]:[Sth H Pts]])</f>
        <v>0</v>
      </c>
      <c r="Y57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7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78" s="38" t="str">
        <f>IF(AND(tblPointScore[[#This Row],[Div 1 Pts]]&gt;0,tblPointScore[[#This Row],[Div 2 Pts]]&gt;0),"Y","N")</f>
        <v>N</v>
      </c>
      <c r="AB578" s="35" t="str">
        <f>IF(AND(tblPointScore[[#This Row],[Mac Div 1 A]]&gt;0,tblPointScore[[#This Row],[Mac Div 1 B]]&gt;0),"Y","N")</f>
        <v>N</v>
      </c>
      <c r="AC578" s="35" t="str">
        <f>IF(AND(tblPointScore[[#This Row],[Mac Div 2 A]]&gt;0,tblPointScore[[#This Row],[Mac Div 2 B]]&gt;0),"Y","N")</f>
        <v>N</v>
      </c>
      <c r="AD578" s="35" t="str">
        <f>IF(AND(tblPointScore[[#This Row],[Now Div 1 A]]&gt;0,tblPointScore[[#This Row],[Now Div 1 B]]&gt;0),"Y","N")</f>
        <v>N</v>
      </c>
      <c r="AE578" s="35" t="str">
        <f>IF(AND(tblPointScore[[#This Row],[Now Div 2 A]]&gt;0,tblPointScore[[#This Row],[Now Div 2 B]]&gt;0),"Y","N")</f>
        <v>N</v>
      </c>
      <c r="AF57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79" spans="1:32" hidden="1">
      <c r="A579" s="20">
        <f ca="1">CELL("row", A578)-1</f>
        <v>577</v>
      </c>
      <c r="B579" s="43" t="s">
        <v>633</v>
      </c>
      <c r="C579" s="43" t="s">
        <v>685</v>
      </c>
      <c r="D579" s="22" t="str">
        <f>CONCATENATE(tblPointScore[[#This Row],[Name]]," - ",tblPointScore[[#This Row],[Club]])</f>
        <v>Shipley Vicky - ICC</v>
      </c>
      <c r="E579" s="23">
        <f>IF(ISNA(VLOOKUP(tblPointScore[[#This Row],[Name / Club]],tblGlbn_Div1[[Name / Club]:[Points]],5,FALSE)),0,VLOOKUP(tblPointScore[[#This Row],[Name / Club]],tblGlbn_Div1[[Name / Club]:[Points]],5,FALSE))</f>
        <v>0</v>
      </c>
      <c r="F579" s="23">
        <f>IF(ISNA(VLOOKUP(tblPointScore[[#This Row],[Name / Club]],tblGlbn_Div2[[Name / Club]:[Points]],5,FALSE)),0,VLOOKUP(tblPointScore[[#This Row],[Name / Club]],tblGlbn_Div2[[Name / Club]:[Points]],5,FALSE))</f>
        <v>0</v>
      </c>
      <c r="G579" s="23">
        <f>IF(ISNA(VLOOKUP(tblPointScore[[#This Row],[Name / Club]],tblGlbn_Div1[Name / Club],1,FALSE)),IF(ISNA(VLOOKUP(tblPointScore[[#This Row],[Name / Club]],tblGlbn_Div2[Name / Club],1,FALSE)),0,3),3)</f>
        <v>0</v>
      </c>
      <c r="H579" s="23">
        <f>IF(ISNA(VLOOKUP(tblPointScore[[#This Row],[Name / Club]],tblIll_Div1[[Name / Club]:[Points]],5,FALSE)),0,VLOOKUP(tblPointScore[[#This Row],[Name / Club]],tblIll_Div1[[Name / Club]:[Points]],5,FALSE))</f>
        <v>0</v>
      </c>
      <c r="I579" s="23">
        <f>IF(ISNA(VLOOKUP(tblPointScore[[#This Row],[Name / Club]],tblIll_Div2[[Name / Club]:[Points]],5,FALSE)),0,VLOOKUP(tblPointScore[[#This Row],[Name / Club]],tblIll_Div2[[Name / Club]:[Points]],5,FALSE))</f>
        <v>0</v>
      </c>
      <c r="J579" s="23">
        <f>IF(ISNA(VLOOKUP(tblPointScore[[#This Row],[Name / Club]],tblIll_Div1[Name / Club],1,FALSE)),IF(ISNA(VLOOKUP(tblPointScore[[#This Row],[Name / Club]],tblIll_Div2[Name / Club],1,FALSE)),0,3),3)</f>
        <v>0</v>
      </c>
      <c r="K579" s="23">
        <f>IF(ISNA(VLOOKUP(tblPointScore[[#This Row],[Name / Club]],tblMac_Div1A[[Name / Club]:[Points]],5,FALSE)),0,VLOOKUP(tblPointScore[[#This Row],[Name / Club]],tblMac_Div1A[[Name / Club]:[Points]],5,FALSE))</f>
        <v>0</v>
      </c>
      <c r="L579" s="23">
        <f>IF(ISNA(VLOOKUP(tblPointScore[[#This Row],[Name / Club]],tblMac_Div1B[[Name / Club]:[Points]],5,FALSE)),0,VLOOKUP(tblPointScore[[#This Row],[Name / Club]],tblMac_Div1B[[Name / Club]:[Points]],5,FALSE))</f>
        <v>0</v>
      </c>
      <c r="M579" s="23">
        <f>IF(ISNA(VLOOKUP(tblPointScore[[#This Row],[Name / Club]],tblMac_Div2A[[Name / Club]:[Points]],5,FALSE)),0,VLOOKUP(tblPointScore[[#This Row],[Name / Club]],tblMac_Div2A[[Name / Club]:[Points]],5,FALSE))</f>
        <v>0</v>
      </c>
      <c r="N579" s="23">
        <f>IF(ISNA(VLOOKUP(tblPointScore[[#This Row],[Name / Club]],tblMac_Div2B[[Name / Club]:[Points]],5,FALSE)),0,VLOOKUP(tblPointScore[[#This Row],[Name / Club]],tblMac_Div2B[[Name / Club]:[Points]],5,FALSE))</f>
        <v>0</v>
      </c>
      <c r="O579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79" s="23">
        <f>IF(ISNA(VLOOKUP(tblPointScore[[#This Row],[Name / Club]],tblNow_Div1A[[Name / Club]:[Points]],5,FALSE)),0,VLOOKUP(tblPointScore[[#This Row],[Name / Club]],tblNow_Div1A[[Name / Club]:[Points]],5,FALSE))</f>
        <v>0</v>
      </c>
      <c r="Q579" s="23">
        <f>IF(ISNA(VLOOKUP(tblPointScore[[#This Row],[Name / Club]],tblNow_Div1B[[Name / Club]:[Points]],5,FALSE)),0,VLOOKUP(tblPointScore[[#This Row],[Name / Club]],tblNow_Div1B[[Name / Club]:[Points]],5,FALSE))</f>
        <v>0</v>
      </c>
      <c r="R579" s="23">
        <f>IF(ISNA(VLOOKUP(tblPointScore[[#This Row],[Name / Club]],tblNow_Div2A[[Name / Club]:[Points]],5,FALSE)),0,VLOOKUP(tblPointScore[[#This Row],[Name / Club]],tblNow_Div2A[[Name / Club]:[Points]],5,FALSE))</f>
        <v>0</v>
      </c>
      <c r="S579" s="23">
        <f>IF(ISNA(VLOOKUP(tblPointScore[[#This Row],[Name / Club]],tblNow_Div2B[[Name / Club]:[Points]],5,FALSE)),0,VLOOKUP(tblPointScore[[#This Row],[Name / Club]],tblNow_Div2B[[Name / Club]:[Points]],5,FALSE))</f>
        <v>0</v>
      </c>
      <c r="T579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79" s="23">
        <f>IF(ISNA(VLOOKUP(tblPointScore[[#This Row],[Name / Club]],tblSthn_Div1[[Name / Club]:[Points]],5,FALSE)),0,VLOOKUP(tblPointScore[[#This Row],[Name / Club]],tblSthn_Div1[[Name / Club]:[Points]],5,FALSE))</f>
        <v>0</v>
      </c>
      <c r="V579" s="23">
        <f>IF(ISNA(VLOOKUP(tblPointScore[[#This Row],[Name / Club]],tblSthn_Div2[[Name / Club]:[Points]],5,FALSE)),0,VLOOKUP(tblPointScore[[#This Row],[Name / Club]],tblSthn_Div2[[Name / Club]:[Points]],5,FALSE))</f>
        <v>0</v>
      </c>
      <c r="W579" s="23">
        <f>IF(ISNA(VLOOKUP(tblPointScore[[#This Row],[Name / Club]],tblSthn_Div1[Name / Club],1,FALSE)),IF(ISNA(VLOOKUP(tblPointScore[[#This Row],[Name / Club]],tblSthn_Div2[Name / Club],1,FALSE)),0,3),3)</f>
        <v>0</v>
      </c>
      <c r="X579" s="23">
        <f>SUM(tblPointScore[[#This Row],[Glbn Div 1]:[Sth H Pts]])</f>
        <v>0</v>
      </c>
      <c r="Y579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79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79" s="44" t="str">
        <f>IF(AND(tblPointScore[[#This Row],[Div 1 Pts]]&gt;0,tblPointScore[[#This Row],[Div 2 Pts]]&gt;0),"Y","N")</f>
        <v>N</v>
      </c>
      <c r="AB579" s="45" t="str">
        <f>IF(AND(tblPointScore[[#This Row],[Mac Div 1 A]]&gt;0,tblPointScore[[#This Row],[Mac Div 1 B]]&gt;0),"Y","N")</f>
        <v>N</v>
      </c>
      <c r="AC579" s="45" t="str">
        <f>IF(AND(tblPointScore[[#This Row],[Mac Div 2 A]]&gt;0,tblPointScore[[#This Row],[Mac Div 2 B]]&gt;0),"Y","N")</f>
        <v>N</v>
      </c>
      <c r="AD579" s="45" t="str">
        <f>IF(AND(tblPointScore[[#This Row],[Now Div 1 A]]&gt;0,tblPointScore[[#This Row],[Now Div 1 B]]&gt;0),"Y","N")</f>
        <v>N</v>
      </c>
      <c r="AE579" s="45" t="str">
        <f>IF(AND(tblPointScore[[#This Row],[Now Div 2 A]]&gt;0,tblPointScore[[#This Row],[Now Div 2 B]]&gt;0),"Y","N")</f>
        <v>N</v>
      </c>
      <c r="AF579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80" spans="1:32" hidden="1">
      <c r="A580" s="1">
        <f ca="1">CELL("row", A579)-1</f>
        <v>578</v>
      </c>
      <c r="B580" s="7" t="s">
        <v>306</v>
      </c>
      <c r="C580" s="7" t="s">
        <v>682</v>
      </c>
      <c r="D580" s="4" t="str">
        <f>CONCATENATE(tblPointScore[[#This Row],[Name]]," - ",tblPointScore[[#This Row],[Club]])</f>
        <v>Simpson Darren - CCC</v>
      </c>
      <c r="E580" s="1">
        <f>IF(ISNA(VLOOKUP(tblPointScore[[#This Row],[Name / Club]],tblGlbn_Div1[[Name / Club]:[Points]],5,FALSE)),0,VLOOKUP(tblPointScore[[#This Row],[Name / Club]],tblGlbn_Div1[[Name / Club]:[Points]],5,FALSE))</f>
        <v>0</v>
      </c>
      <c r="F580" s="1">
        <f>IF(ISNA(VLOOKUP(tblPointScore[[#This Row],[Name / Club]],tblGlbn_Div2[[Name / Club]:[Points]],5,FALSE)),0,VLOOKUP(tblPointScore[[#This Row],[Name / Club]],tblGlbn_Div2[[Name / Club]:[Points]],5,FALSE))</f>
        <v>0</v>
      </c>
      <c r="G580" s="1">
        <f>IF(ISNA(VLOOKUP(tblPointScore[[#This Row],[Name / Club]],tblGlbn_Div1[Name / Club],1,FALSE)),IF(ISNA(VLOOKUP(tblPointScore[[#This Row],[Name / Club]],tblGlbn_Div2[Name / Club],1,FALSE)),0,3),3)</f>
        <v>0</v>
      </c>
      <c r="H580" s="1">
        <f>IF(ISNA(VLOOKUP(tblPointScore[[#This Row],[Name / Club]],tblIll_Div1[[Name / Club]:[Points]],5,FALSE)),0,VLOOKUP(tblPointScore[[#This Row],[Name / Club]],tblIll_Div1[[Name / Club]:[Points]],5,FALSE))</f>
        <v>0</v>
      </c>
      <c r="I580" s="1">
        <f>IF(ISNA(VLOOKUP(tblPointScore[[#This Row],[Name / Club]],tblIll_Div2[[Name / Club]:[Points]],5,FALSE)),0,VLOOKUP(tblPointScore[[#This Row],[Name / Club]],tblIll_Div2[[Name / Club]:[Points]],5,FALSE))</f>
        <v>0</v>
      </c>
      <c r="J580" s="1">
        <f>IF(ISNA(VLOOKUP(tblPointScore[[#This Row],[Name / Club]],tblIll_Div1[Name / Club],1,FALSE)),IF(ISNA(VLOOKUP(tblPointScore[[#This Row],[Name / Club]],tblIll_Div2[Name / Club],1,FALSE)),0,3),3)</f>
        <v>0</v>
      </c>
      <c r="K580" s="1">
        <f>IF(ISNA(VLOOKUP(tblPointScore[[#This Row],[Name / Club]],tblMac_Div1A[[Name / Club]:[Points]],5,FALSE)),0,VLOOKUP(tblPointScore[[#This Row],[Name / Club]],tblMac_Div1A[[Name / Club]:[Points]],5,FALSE))</f>
        <v>0</v>
      </c>
      <c r="L580" s="1">
        <f>IF(ISNA(VLOOKUP(tblPointScore[[#This Row],[Name / Club]],tblMac_Div1B[[Name / Club]:[Points]],5,FALSE)),0,VLOOKUP(tblPointScore[[#This Row],[Name / Club]],tblMac_Div1B[[Name / Club]:[Points]],5,FALSE))</f>
        <v>0</v>
      </c>
      <c r="M580" s="1">
        <f>IF(ISNA(VLOOKUP(tblPointScore[[#This Row],[Name / Club]],tblMac_Div2A[[Name / Club]:[Points]],5,FALSE)),0,VLOOKUP(tblPointScore[[#This Row],[Name / Club]],tblMac_Div2A[[Name / Club]:[Points]],5,FALSE))</f>
        <v>0</v>
      </c>
      <c r="N580" s="1">
        <f>IF(ISNA(VLOOKUP(tblPointScore[[#This Row],[Name / Club]],tblMac_Div2B[[Name / Club]:[Points]],5,FALSE)),0,VLOOKUP(tblPointScore[[#This Row],[Name / Club]],tblMac_Div2B[[Name / Club]:[Points]],5,FALSE))</f>
        <v>0</v>
      </c>
      <c r="O58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80" s="1">
        <f>IF(ISNA(VLOOKUP(tblPointScore[[#This Row],[Name / Club]],tblNow_Div1A[[Name / Club]:[Points]],5,FALSE)),0,VLOOKUP(tblPointScore[[#This Row],[Name / Club]],tblNow_Div1A[[Name / Club]:[Points]],5,FALSE))</f>
        <v>0</v>
      </c>
      <c r="Q580" s="1">
        <f>IF(ISNA(VLOOKUP(tblPointScore[[#This Row],[Name / Club]],tblNow_Div1B[[Name / Club]:[Points]],5,FALSE)),0,VLOOKUP(tblPointScore[[#This Row],[Name / Club]],tblNow_Div1B[[Name / Club]:[Points]],5,FALSE))</f>
        <v>0</v>
      </c>
      <c r="R580" s="1">
        <f>IF(ISNA(VLOOKUP(tblPointScore[[#This Row],[Name / Club]],tblNow_Div2A[[Name / Club]:[Points]],5,FALSE)),0,VLOOKUP(tblPointScore[[#This Row],[Name / Club]],tblNow_Div2A[[Name / Club]:[Points]],5,FALSE))</f>
        <v>0</v>
      </c>
      <c r="S580" s="1">
        <f>IF(ISNA(VLOOKUP(tblPointScore[[#This Row],[Name / Club]],tblNow_Div2B[[Name / Club]:[Points]],5,FALSE)),0,VLOOKUP(tblPointScore[[#This Row],[Name / Club]],tblNow_Div2B[[Name / Club]:[Points]],5,FALSE))</f>
        <v>0</v>
      </c>
      <c r="T58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80" s="1">
        <f>IF(ISNA(VLOOKUP(tblPointScore[[#This Row],[Name / Club]],tblSthn_Div1[[Name / Club]:[Points]],5,FALSE)),0,VLOOKUP(tblPointScore[[#This Row],[Name / Club]],tblSthn_Div1[[Name / Club]:[Points]],5,FALSE))</f>
        <v>0</v>
      </c>
      <c r="V580" s="1">
        <f>IF(ISNA(VLOOKUP(tblPointScore[[#This Row],[Name / Club]],tblSthn_Div2[[Name / Club]:[Points]],5,FALSE)),0,VLOOKUP(tblPointScore[[#This Row],[Name / Club]],tblSthn_Div2[[Name / Club]:[Points]],5,FALSE))</f>
        <v>0</v>
      </c>
      <c r="W580" s="1">
        <f>IF(ISNA(VLOOKUP(tblPointScore[[#This Row],[Name / Club]],tblSthn_Div1[Name / Club],1,FALSE)),IF(ISNA(VLOOKUP(tblPointScore[[#This Row],[Name / Club]],tblSthn_Div2[Name / Club],1,FALSE)),0,3),3)</f>
        <v>0</v>
      </c>
      <c r="X580" s="1">
        <f>SUM(tblPointScore[[#This Row],[Glbn Div 1]:[Sth H Pts]])</f>
        <v>0</v>
      </c>
      <c r="Y58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8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80" s="38" t="str">
        <f>IF(AND(tblPointScore[[#This Row],[Div 1 Pts]]&gt;0,tblPointScore[[#This Row],[Div 2 Pts]]&gt;0),"Y","N")</f>
        <v>N</v>
      </c>
      <c r="AB580" s="35" t="str">
        <f>IF(AND(tblPointScore[[#This Row],[Mac Div 1 A]]&gt;0,tblPointScore[[#This Row],[Mac Div 1 B]]&gt;0),"Y","N")</f>
        <v>N</v>
      </c>
      <c r="AC580" s="35" t="str">
        <f>IF(AND(tblPointScore[[#This Row],[Mac Div 2 A]]&gt;0,tblPointScore[[#This Row],[Mac Div 2 B]]&gt;0),"Y","N")</f>
        <v>N</v>
      </c>
      <c r="AD580" s="35" t="str">
        <f>IF(AND(tblPointScore[[#This Row],[Now Div 1 A]]&gt;0,tblPointScore[[#This Row],[Now Div 1 B]]&gt;0),"Y","N")</f>
        <v>N</v>
      </c>
      <c r="AE580" s="35" t="str">
        <f>IF(AND(tblPointScore[[#This Row],[Now Div 2 A]]&gt;0,tblPointScore[[#This Row],[Now Div 2 B]]&gt;0),"Y","N")</f>
        <v>N</v>
      </c>
      <c r="AF58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81" spans="1:32" hidden="1">
      <c r="A581" s="1">
        <f ca="1">CELL("row", A580)-1</f>
        <v>579</v>
      </c>
      <c r="B581" s="7" t="s">
        <v>307</v>
      </c>
      <c r="C581" s="7" t="s">
        <v>684</v>
      </c>
      <c r="D581" s="4" t="str">
        <f>CONCATENATE(tblPointScore[[#This Row],[Name]]," - ",tblPointScore[[#This Row],[Club]])</f>
        <v>Sims Nick  - NVC</v>
      </c>
      <c r="E581" s="1">
        <f>IF(ISNA(VLOOKUP(tblPointScore[[#This Row],[Name / Club]],tblGlbn_Div1[[Name / Club]:[Points]],5,FALSE)),0,VLOOKUP(tblPointScore[[#This Row],[Name / Club]],tblGlbn_Div1[[Name / Club]:[Points]],5,FALSE))</f>
        <v>0</v>
      </c>
      <c r="F581" s="1">
        <f>IF(ISNA(VLOOKUP(tblPointScore[[#This Row],[Name / Club]],tblGlbn_Div2[[Name / Club]:[Points]],5,FALSE)),0,VLOOKUP(tblPointScore[[#This Row],[Name / Club]],tblGlbn_Div2[[Name / Club]:[Points]],5,FALSE))</f>
        <v>0</v>
      </c>
      <c r="G581" s="1">
        <f>IF(ISNA(VLOOKUP(tblPointScore[[#This Row],[Name / Club]],tblGlbn_Div1[Name / Club],1,FALSE)),IF(ISNA(VLOOKUP(tblPointScore[[#This Row],[Name / Club]],tblGlbn_Div2[Name / Club],1,FALSE)),0,3),3)</f>
        <v>0</v>
      </c>
      <c r="H581" s="1">
        <f>IF(ISNA(VLOOKUP(tblPointScore[[#This Row],[Name / Club]],tblIll_Div1[[Name / Club]:[Points]],5,FALSE)),0,VLOOKUP(tblPointScore[[#This Row],[Name / Club]],tblIll_Div1[[Name / Club]:[Points]],5,FALSE))</f>
        <v>0</v>
      </c>
      <c r="I581" s="1">
        <f>IF(ISNA(VLOOKUP(tblPointScore[[#This Row],[Name / Club]],tblIll_Div2[[Name / Club]:[Points]],5,FALSE)),0,VLOOKUP(tblPointScore[[#This Row],[Name / Club]],tblIll_Div2[[Name / Club]:[Points]],5,FALSE))</f>
        <v>0</v>
      </c>
      <c r="J581" s="1">
        <f>IF(ISNA(VLOOKUP(tblPointScore[[#This Row],[Name / Club]],tblIll_Div1[Name / Club],1,FALSE)),IF(ISNA(VLOOKUP(tblPointScore[[#This Row],[Name / Club]],tblIll_Div2[Name / Club],1,FALSE)),0,3),3)</f>
        <v>0</v>
      </c>
      <c r="K581" s="1">
        <f>IF(ISNA(VLOOKUP(tblPointScore[[#This Row],[Name / Club]],tblMac_Div1A[[Name / Club]:[Points]],5,FALSE)),0,VLOOKUP(tblPointScore[[#This Row],[Name / Club]],tblMac_Div1A[[Name / Club]:[Points]],5,FALSE))</f>
        <v>0</v>
      </c>
      <c r="L581" s="1">
        <f>IF(ISNA(VLOOKUP(tblPointScore[[#This Row],[Name / Club]],tblMac_Div1B[[Name / Club]:[Points]],5,FALSE)),0,VLOOKUP(tblPointScore[[#This Row],[Name / Club]],tblMac_Div1B[[Name / Club]:[Points]],5,FALSE))</f>
        <v>0</v>
      </c>
      <c r="M581" s="1">
        <f>IF(ISNA(VLOOKUP(tblPointScore[[#This Row],[Name / Club]],tblMac_Div2A[[Name / Club]:[Points]],5,FALSE)),0,VLOOKUP(tblPointScore[[#This Row],[Name / Club]],tblMac_Div2A[[Name / Club]:[Points]],5,FALSE))</f>
        <v>0</v>
      </c>
      <c r="N581" s="1">
        <f>IF(ISNA(VLOOKUP(tblPointScore[[#This Row],[Name / Club]],tblMac_Div2B[[Name / Club]:[Points]],5,FALSE)),0,VLOOKUP(tblPointScore[[#This Row],[Name / Club]],tblMac_Div2B[[Name / Club]:[Points]],5,FALSE))</f>
        <v>0</v>
      </c>
      <c r="O58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81" s="1">
        <f>IF(ISNA(VLOOKUP(tblPointScore[[#This Row],[Name / Club]],tblNow_Div1A[[Name / Club]:[Points]],5,FALSE)),0,VLOOKUP(tblPointScore[[#This Row],[Name / Club]],tblNow_Div1A[[Name / Club]:[Points]],5,FALSE))</f>
        <v>0</v>
      </c>
      <c r="Q581" s="1">
        <f>IF(ISNA(VLOOKUP(tblPointScore[[#This Row],[Name / Club]],tblNow_Div1B[[Name / Club]:[Points]],5,FALSE)),0,VLOOKUP(tblPointScore[[#This Row],[Name / Club]],tblNow_Div1B[[Name / Club]:[Points]],5,FALSE))</f>
        <v>0</v>
      </c>
      <c r="R581" s="1">
        <f>IF(ISNA(VLOOKUP(tblPointScore[[#This Row],[Name / Club]],tblNow_Div2A[[Name / Club]:[Points]],5,FALSE)),0,VLOOKUP(tblPointScore[[#This Row],[Name / Club]],tblNow_Div2A[[Name / Club]:[Points]],5,FALSE))</f>
        <v>0</v>
      </c>
      <c r="S581" s="1">
        <f>IF(ISNA(VLOOKUP(tblPointScore[[#This Row],[Name / Club]],tblNow_Div2B[[Name / Club]:[Points]],5,FALSE)),0,VLOOKUP(tblPointScore[[#This Row],[Name / Club]],tblNow_Div2B[[Name / Club]:[Points]],5,FALSE))</f>
        <v>0</v>
      </c>
      <c r="T58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81" s="1">
        <f>IF(ISNA(VLOOKUP(tblPointScore[[#This Row],[Name / Club]],tblSthn_Div1[[Name / Club]:[Points]],5,FALSE)),0,VLOOKUP(tblPointScore[[#This Row],[Name / Club]],tblSthn_Div1[[Name / Club]:[Points]],5,FALSE))</f>
        <v>0</v>
      </c>
      <c r="V581" s="1">
        <f>IF(ISNA(VLOOKUP(tblPointScore[[#This Row],[Name / Club]],tblSthn_Div2[[Name / Club]:[Points]],5,FALSE)),0,VLOOKUP(tblPointScore[[#This Row],[Name / Club]],tblSthn_Div2[[Name / Club]:[Points]],5,FALSE))</f>
        <v>0</v>
      </c>
      <c r="W581" s="1">
        <f>IF(ISNA(VLOOKUP(tblPointScore[[#This Row],[Name / Club]],tblSthn_Div1[Name / Club],1,FALSE)),IF(ISNA(VLOOKUP(tblPointScore[[#This Row],[Name / Club]],tblSthn_Div2[Name / Club],1,FALSE)),0,3),3)</f>
        <v>0</v>
      </c>
      <c r="X581" s="1">
        <f>SUM(tblPointScore[[#This Row],[Glbn Div 1]:[Sth H Pts]])</f>
        <v>0</v>
      </c>
      <c r="Y58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8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81" s="38" t="str">
        <f>IF(AND(tblPointScore[[#This Row],[Div 1 Pts]]&gt;0,tblPointScore[[#This Row],[Div 2 Pts]]&gt;0),"Y","N")</f>
        <v>N</v>
      </c>
      <c r="AB581" s="35" t="str">
        <f>IF(AND(tblPointScore[[#This Row],[Mac Div 1 A]]&gt;0,tblPointScore[[#This Row],[Mac Div 1 B]]&gt;0),"Y","N")</f>
        <v>N</v>
      </c>
      <c r="AC581" s="35" t="str">
        <f>IF(AND(tblPointScore[[#This Row],[Mac Div 2 A]]&gt;0,tblPointScore[[#This Row],[Mac Div 2 B]]&gt;0),"Y","N")</f>
        <v>N</v>
      </c>
      <c r="AD581" s="35" t="str">
        <f>IF(AND(tblPointScore[[#This Row],[Now Div 1 A]]&gt;0,tblPointScore[[#This Row],[Now Div 1 B]]&gt;0),"Y","N")</f>
        <v>N</v>
      </c>
      <c r="AE581" s="35" t="str">
        <f>IF(AND(tblPointScore[[#This Row],[Now Div 2 A]]&gt;0,tblPointScore[[#This Row],[Now Div 2 B]]&gt;0),"Y","N")</f>
        <v>N</v>
      </c>
      <c r="AF58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82" spans="1:32" hidden="1">
      <c r="A582" s="1">
        <f ca="1">CELL("row", A581)-1</f>
        <v>580</v>
      </c>
      <c r="B582" s="7" t="s">
        <v>308</v>
      </c>
      <c r="C582" s="7" t="s">
        <v>681</v>
      </c>
      <c r="D582" s="4" t="str">
        <f>CONCATENATE(tblPointScore[[#This Row],[Name]]," - ",tblPointScore[[#This Row],[Club]])</f>
        <v>Skeffington Thomas - GCC</v>
      </c>
      <c r="E582" s="1">
        <f>IF(ISNA(VLOOKUP(tblPointScore[[#This Row],[Name / Club]],tblGlbn_Div1[[Name / Club]:[Points]],5,FALSE)),0,VLOOKUP(tblPointScore[[#This Row],[Name / Club]],tblGlbn_Div1[[Name / Club]:[Points]],5,FALSE))</f>
        <v>0</v>
      </c>
      <c r="F582" s="1">
        <f>IF(ISNA(VLOOKUP(tblPointScore[[#This Row],[Name / Club]],tblGlbn_Div2[[Name / Club]:[Points]],5,FALSE)),0,VLOOKUP(tblPointScore[[#This Row],[Name / Club]],tblGlbn_Div2[[Name / Club]:[Points]],5,FALSE))</f>
        <v>0</v>
      </c>
      <c r="G582" s="1">
        <f>IF(ISNA(VLOOKUP(tblPointScore[[#This Row],[Name / Club]],tblGlbn_Div1[Name / Club],1,FALSE)),IF(ISNA(VLOOKUP(tblPointScore[[#This Row],[Name / Club]],tblGlbn_Div2[Name / Club],1,FALSE)),0,3),3)</f>
        <v>0</v>
      </c>
      <c r="H582" s="1">
        <f>IF(ISNA(VLOOKUP(tblPointScore[[#This Row],[Name / Club]],tblIll_Div1[[Name / Club]:[Points]],5,FALSE)),0,VLOOKUP(tblPointScore[[#This Row],[Name / Club]],tblIll_Div1[[Name / Club]:[Points]],5,FALSE))</f>
        <v>0</v>
      </c>
      <c r="I582" s="1">
        <f>IF(ISNA(VLOOKUP(tblPointScore[[#This Row],[Name / Club]],tblIll_Div2[[Name / Club]:[Points]],5,FALSE)),0,VLOOKUP(tblPointScore[[#This Row],[Name / Club]],tblIll_Div2[[Name / Club]:[Points]],5,FALSE))</f>
        <v>0</v>
      </c>
      <c r="J582" s="1">
        <f>IF(ISNA(VLOOKUP(tblPointScore[[#This Row],[Name / Club]],tblIll_Div1[Name / Club],1,FALSE)),IF(ISNA(VLOOKUP(tblPointScore[[#This Row],[Name / Club]],tblIll_Div2[Name / Club],1,FALSE)),0,3),3)</f>
        <v>0</v>
      </c>
      <c r="K582" s="1">
        <f>IF(ISNA(VLOOKUP(tblPointScore[[#This Row],[Name / Club]],tblMac_Div1A[[Name / Club]:[Points]],5,FALSE)),0,VLOOKUP(tblPointScore[[#This Row],[Name / Club]],tblMac_Div1A[[Name / Club]:[Points]],5,FALSE))</f>
        <v>0</v>
      </c>
      <c r="L582" s="1">
        <f>IF(ISNA(VLOOKUP(tblPointScore[[#This Row],[Name / Club]],tblMac_Div1B[[Name / Club]:[Points]],5,FALSE)),0,VLOOKUP(tblPointScore[[#This Row],[Name / Club]],tblMac_Div1B[[Name / Club]:[Points]],5,FALSE))</f>
        <v>0</v>
      </c>
      <c r="M582" s="1">
        <f>IF(ISNA(VLOOKUP(tblPointScore[[#This Row],[Name / Club]],tblMac_Div2A[[Name / Club]:[Points]],5,FALSE)),0,VLOOKUP(tblPointScore[[#This Row],[Name / Club]],tblMac_Div2A[[Name / Club]:[Points]],5,FALSE))</f>
        <v>0</v>
      </c>
      <c r="N582" s="1">
        <f>IF(ISNA(VLOOKUP(tblPointScore[[#This Row],[Name / Club]],tblMac_Div2B[[Name / Club]:[Points]],5,FALSE)),0,VLOOKUP(tblPointScore[[#This Row],[Name / Club]],tblMac_Div2B[[Name / Club]:[Points]],5,FALSE))</f>
        <v>0</v>
      </c>
      <c r="O58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82" s="1">
        <f>IF(ISNA(VLOOKUP(tblPointScore[[#This Row],[Name / Club]],tblNow_Div1A[[Name / Club]:[Points]],5,FALSE)),0,VLOOKUP(tblPointScore[[#This Row],[Name / Club]],tblNow_Div1A[[Name / Club]:[Points]],5,FALSE))</f>
        <v>0</v>
      </c>
      <c r="Q582" s="1">
        <f>IF(ISNA(VLOOKUP(tblPointScore[[#This Row],[Name / Club]],tblNow_Div1B[[Name / Club]:[Points]],5,FALSE)),0,VLOOKUP(tblPointScore[[#This Row],[Name / Club]],tblNow_Div1B[[Name / Club]:[Points]],5,FALSE))</f>
        <v>0</v>
      </c>
      <c r="R582" s="1">
        <f>IF(ISNA(VLOOKUP(tblPointScore[[#This Row],[Name / Club]],tblNow_Div2A[[Name / Club]:[Points]],5,FALSE)),0,VLOOKUP(tblPointScore[[#This Row],[Name / Club]],tblNow_Div2A[[Name / Club]:[Points]],5,FALSE))</f>
        <v>0</v>
      </c>
      <c r="S582" s="1">
        <f>IF(ISNA(VLOOKUP(tblPointScore[[#This Row],[Name / Club]],tblNow_Div2B[[Name / Club]:[Points]],5,FALSE)),0,VLOOKUP(tblPointScore[[#This Row],[Name / Club]],tblNow_Div2B[[Name / Club]:[Points]],5,FALSE))</f>
        <v>0</v>
      </c>
      <c r="T58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82" s="1">
        <f>IF(ISNA(VLOOKUP(tblPointScore[[#This Row],[Name / Club]],tblSthn_Div1[[Name / Club]:[Points]],5,FALSE)),0,VLOOKUP(tblPointScore[[#This Row],[Name / Club]],tblSthn_Div1[[Name / Club]:[Points]],5,FALSE))</f>
        <v>0</v>
      </c>
      <c r="V582" s="1">
        <f>IF(ISNA(VLOOKUP(tblPointScore[[#This Row],[Name / Club]],tblSthn_Div2[[Name / Club]:[Points]],5,FALSE)),0,VLOOKUP(tblPointScore[[#This Row],[Name / Club]],tblSthn_Div2[[Name / Club]:[Points]],5,FALSE))</f>
        <v>0</v>
      </c>
      <c r="W582" s="1">
        <f>IF(ISNA(VLOOKUP(tblPointScore[[#This Row],[Name / Club]],tblSthn_Div1[Name / Club],1,FALSE)),IF(ISNA(VLOOKUP(tblPointScore[[#This Row],[Name / Club]],tblSthn_Div2[Name / Club],1,FALSE)),0,3),3)</f>
        <v>0</v>
      </c>
      <c r="X582" s="1">
        <f>SUM(tblPointScore[[#This Row],[Glbn Div 1]:[Sth H Pts]])</f>
        <v>0</v>
      </c>
      <c r="Y58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8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82" s="38" t="str">
        <f>IF(AND(tblPointScore[[#This Row],[Div 1 Pts]]&gt;0,tblPointScore[[#This Row],[Div 2 Pts]]&gt;0),"Y","N")</f>
        <v>N</v>
      </c>
      <c r="AB582" s="35" t="str">
        <f>IF(AND(tblPointScore[[#This Row],[Mac Div 1 A]]&gt;0,tblPointScore[[#This Row],[Mac Div 1 B]]&gt;0),"Y","N")</f>
        <v>N</v>
      </c>
      <c r="AC582" s="35" t="str">
        <f>IF(AND(tblPointScore[[#This Row],[Mac Div 2 A]]&gt;0,tblPointScore[[#This Row],[Mac Div 2 B]]&gt;0),"Y","N")</f>
        <v>N</v>
      </c>
      <c r="AD582" s="35" t="str">
        <f>IF(AND(tblPointScore[[#This Row],[Now Div 1 A]]&gt;0,tblPointScore[[#This Row],[Now Div 1 B]]&gt;0),"Y","N")</f>
        <v>N</v>
      </c>
      <c r="AE582" s="35" t="str">
        <f>IF(AND(tblPointScore[[#This Row],[Now Div 2 A]]&gt;0,tblPointScore[[#This Row],[Now Div 2 B]]&gt;0),"Y","N")</f>
        <v>N</v>
      </c>
      <c r="AF58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83" spans="1:32" hidden="1">
      <c r="A583" s="1">
        <f ca="1">CELL("row", A582)-1</f>
        <v>581</v>
      </c>
      <c r="B583" s="7" t="s">
        <v>528</v>
      </c>
      <c r="C583" s="7" t="s">
        <v>681</v>
      </c>
      <c r="D583" s="4" t="str">
        <f>CONCATENATE(tblPointScore[[#This Row],[Name]]," - ",tblPointScore[[#This Row],[Club]])</f>
        <v>Skillman Robert - GCC</v>
      </c>
      <c r="E583" s="1">
        <f>IF(ISNA(VLOOKUP(tblPointScore[[#This Row],[Name / Club]],tblGlbn_Div1[[Name / Club]:[Points]],5,FALSE)),0,VLOOKUP(tblPointScore[[#This Row],[Name / Club]],tblGlbn_Div1[[Name / Club]:[Points]],5,FALSE))</f>
        <v>0</v>
      </c>
      <c r="F583" s="9">
        <f>IF(ISNA(VLOOKUP(tblPointScore[[#This Row],[Name / Club]],tblGlbn_Div2[[Name / Club]:[Points]],5,FALSE)),0,VLOOKUP(tblPointScore[[#This Row],[Name / Club]],tblGlbn_Div2[[Name / Club]:[Points]],5,FALSE))</f>
        <v>0</v>
      </c>
      <c r="G583" s="9">
        <f>IF(ISNA(VLOOKUP(tblPointScore[[#This Row],[Name / Club]],tblGlbn_Div1[Name / Club],1,FALSE)),IF(ISNA(VLOOKUP(tblPointScore[[#This Row],[Name / Club]],tblGlbn_Div2[Name / Club],1,FALSE)),0,3),3)</f>
        <v>0</v>
      </c>
      <c r="H583" s="1">
        <f>IF(ISNA(VLOOKUP(tblPointScore[[#This Row],[Name / Club]],tblIll_Div1[[Name / Club]:[Points]],5,FALSE)),0,VLOOKUP(tblPointScore[[#This Row],[Name / Club]],tblIll_Div1[[Name / Club]:[Points]],5,FALSE))</f>
        <v>0</v>
      </c>
      <c r="I583" s="1">
        <f>IF(ISNA(VLOOKUP(tblPointScore[[#This Row],[Name / Club]],tblIll_Div2[[Name / Club]:[Points]],5,FALSE)),0,VLOOKUP(tblPointScore[[#This Row],[Name / Club]],tblIll_Div2[[Name / Club]:[Points]],5,FALSE))</f>
        <v>0</v>
      </c>
      <c r="J583" s="1">
        <f>IF(ISNA(VLOOKUP(tblPointScore[[#This Row],[Name / Club]],tblIll_Div1[Name / Club],1,FALSE)),IF(ISNA(VLOOKUP(tblPointScore[[#This Row],[Name / Club]],tblIll_Div2[Name / Club],1,FALSE)),0,3),3)</f>
        <v>0</v>
      </c>
      <c r="K583" s="1">
        <f>IF(ISNA(VLOOKUP(tblPointScore[[#This Row],[Name / Club]],tblMac_Div1A[[Name / Club]:[Points]],5,FALSE)),0,VLOOKUP(tblPointScore[[#This Row],[Name / Club]],tblMac_Div1A[[Name / Club]:[Points]],5,FALSE))</f>
        <v>0</v>
      </c>
      <c r="L583" s="1">
        <f>IF(ISNA(VLOOKUP(tblPointScore[[#This Row],[Name / Club]],tblMac_Div1B[[Name / Club]:[Points]],5,FALSE)),0,VLOOKUP(tblPointScore[[#This Row],[Name / Club]],tblMac_Div1B[[Name / Club]:[Points]],5,FALSE))</f>
        <v>0</v>
      </c>
      <c r="M583" s="1">
        <f>IF(ISNA(VLOOKUP(tblPointScore[[#This Row],[Name / Club]],tblMac_Div2A[[Name / Club]:[Points]],5,FALSE)),0,VLOOKUP(tblPointScore[[#This Row],[Name / Club]],tblMac_Div2A[[Name / Club]:[Points]],5,FALSE))</f>
        <v>0</v>
      </c>
      <c r="N583" s="1">
        <f>IF(ISNA(VLOOKUP(tblPointScore[[#This Row],[Name / Club]],tblMac_Div2B[[Name / Club]:[Points]],5,FALSE)),0,VLOOKUP(tblPointScore[[#This Row],[Name / Club]],tblMac_Div2B[[Name / Club]:[Points]],5,FALSE))</f>
        <v>0</v>
      </c>
      <c r="O58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83" s="1">
        <f>IF(ISNA(VLOOKUP(tblPointScore[[#This Row],[Name / Club]],tblNow_Div1A[[Name / Club]:[Points]],5,FALSE)),0,VLOOKUP(tblPointScore[[#This Row],[Name / Club]],tblNow_Div1A[[Name / Club]:[Points]],5,FALSE))</f>
        <v>0</v>
      </c>
      <c r="Q583" s="1">
        <f>IF(ISNA(VLOOKUP(tblPointScore[[#This Row],[Name / Club]],tblNow_Div1B[[Name / Club]:[Points]],5,FALSE)),0,VLOOKUP(tblPointScore[[#This Row],[Name / Club]],tblNow_Div1B[[Name / Club]:[Points]],5,FALSE))</f>
        <v>0</v>
      </c>
      <c r="R583" s="1">
        <f>IF(ISNA(VLOOKUP(tblPointScore[[#This Row],[Name / Club]],tblNow_Div2A[[Name / Club]:[Points]],5,FALSE)),0,VLOOKUP(tblPointScore[[#This Row],[Name / Club]],tblNow_Div2A[[Name / Club]:[Points]],5,FALSE))</f>
        <v>0</v>
      </c>
      <c r="S583" s="1">
        <f>IF(ISNA(VLOOKUP(tblPointScore[[#This Row],[Name / Club]],tblNow_Div2B[[Name / Club]:[Points]],5,FALSE)),0,VLOOKUP(tblPointScore[[#This Row],[Name / Club]],tblNow_Div2B[[Name / Club]:[Points]],5,FALSE))</f>
        <v>0</v>
      </c>
      <c r="T58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83" s="1">
        <f>IF(ISNA(VLOOKUP(tblPointScore[[#This Row],[Name / Club]],tblSthn_Div1[[Name / Club]:[Points]],5,FALSE)),0,VLOOKUP(tblPointScore[[#This Row],[Name / Club]],tblSthn_Div1[[Name / Club]:[Points]],5,FALSE))</f>
        <v>0</v>
      </c>
      <c r="V583" s="1">
        <f>IF(ISNA(VLOOKUP(tblPointScore[[#This Row],[Name / Club]],tblSthn_Div2[[Name / Club]:[Points]],5,FALSE)),0,VLOOKUP(tblPointScore[[#This Row],[Name / Club]],tblSthn_Div2[[Name / Club]:[Points]],5,FALSE))</f>
        <v>0</v>
      </c>
      <c r="W583" s="1">
        <f>IF(ISNA(VLOOKUP(tblPointScore[[#This Row],[Name / Club]],tblSthn_Div1[Name / Club],1,FALSE)),IF(ISNA(VLOOKUP(tblPointScore[[#This Row],[Name / Club]],tblSthn_Div2[Name / Club],1,FALSE)),0,3),3)</f>
        <v>0</v>
      </c>
      <c r="X583" s="9">
        <f>SUM(tblPointScore[[#This Row],[Glbn Div 1]:[Sth H Pts]])</f>
        <v>0</v>
      </c>
      <c r="Y58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8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83" s="38" t="str">
        <f>IF(AND(tblPointScore[[#This Row],[Div 1 Pts]]&gt;0,tblPointScore[[#This Row],[Div 2 Pts]]&gt;0),"Y","N")</f>
        <v>N</v>
      </c>
      <c r="AB583" s="35" t="str">
        <f>IF(AND(tblPointScore[[#This Row],[Mac Div 1 A]]&gt;0,tblPointScore[[#This Row],[Mac Div 1 B]]&gt;0),"Y","N")</f>
        <v>N</v>
      </c>
      <c r="AC583" s="35" t="str">
        <f>IF(AND(tblPointScore[[#This Row],[Mac Div 2 A]]&gt;0,tblPointScore[[#This Row],[Mac Div 2 B]]&gt;0),"Y","N")</f>
        <v>N</v>
      </c>
      <c r="AD583" s="35" t="str">
        <f>IF(AND(tblPointScore[[#This Row],[Now Div 1 A]]&gt;0,tblPointScore[[#This Row],[Now Div 1 B]]&gt;0),"Y","N")</f>
        <v>N</v>
      </c>
      <c r="AE583" s="35" t="str">
        <f>IF(AND(tblPointScore[[#This Row],[Now Div 2 A]]&gt;0,tblPointScore[[#This Row],[Now Div 2 B]]&gt;0),"Y","N")</f>
        <v>N</v>
      </c>
      <c r="AF58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84" spans="1:32" hidden="1">
      <c r="A584" s="1">
        <f ca="1">CELL("row", A583)-1</f>
        <v>582</v>
      </c>
      <c r="B584" s="7" t="s">
        <v>309</v>
      </c>
      <c r="C584" s="7" t="s">
        <v>681</v>
      </c>
      <c r="D584" s="4" t="str">
        <f>CONCATENATE(tblPointScore[[#This Row],[Name]]," - ",tblPointScore[[#This Row],[Club]])</f>
        <v>Skillman Wayne - GCC</v>
      </c>
      <c r="E584" s="1">
        <f>IF(ISNA(VLOOKUP(tblPointScore[[#This Row],[Name / Club]],tblGlbn_Div1[[Name / Club]:[Points]],5,FALSE)),0,VLOOKUP(tblPointScore[[#This Row],[Name / Club]],tblGlbn_Div1[[Name / Club]:[Points]],5,FALSE))</f>
        <v>0</v>
      </c>
      <c r="F584" s="1">
        <f>IF(ISNA(VLOOKUP(tblPointScore[[#This Row],[Name / Club]],tblGlbn_Div2[[Name / Club]:[Points]],5,FALSE)),0,VLOOKUP(tblPointScore[[#This Row],[Name / Club]],tblGlbn_Div2[[Name / Club]:[Points]],5,FALSE))</f>
        <v>0</v>
      </c>
      <c r="G584" s="1">
        <f>IF(ISNA(VLOOKUP(tblPointScore[[#This Row],[Name / Club]],tblGlbn_Div1[Name / Club],1,FALSE)),IF(ISNA(VLOOKUP(tblPointScore[[#This Row],[Name / Club]],tblGlbn_Div2[Name / Club],1,FALSE)),0,3),3)</f>
        <v>0</v>
      </c>
      <c r="H584" s="1">
        <f>IF(ISNA(VLOOKUP(tblPointScore[[#This Row],[Name / Club]],tblIll_Div1[[Name / Club]:[Points]],5,FALSE)),0,VLOOKUP(tblPointScore[[#This Row],[Name / Club]],tblIll_Div1[[Name / Club]:[Points]],5,FALSE))</f>
        <v>0</v>
      </c>
      <c r="I584" s="1">
        <f>IF(ISNA(VLOOKUP(tblPointScore[[#This Row],[Name / Club]],tblIll_Div2[[Name / Club]:[Points]],5,FALSE)),0,VLOOKUP(tblPointScore[[#This Row],[Name / Club]],tblIll_Div2[[Name / Club]:[Points]],5,FALSE))</f>
        <v>0</v>
      </c>
      <c r="J584" s="1">
        <f>IF(ISNA(VLOOKUP(tblPointScore[[#This Row],[Name / Club]],tblIll_Div1[Name / Club],1,FALSE)),IF(ISNA(VLOOKUP(tblPointScore[[#This Row],[Name / Club]],tblIll_Div2[Name / Club],1,FALSE)),0,3),3)</f>
        <v>0</v>
      </c>
      <c r="K584" s="1">
        <f>IF(ISNA(VLOOKUP(tblPointScore[[#This Row],[Name / Club]],tblMac_Div1A[[Name / Club]:[Points]],5,FALSE)),0,VLOOKUP(tblPointScore[[#This Row],[Name / Club]],tblMac_Div1A[[Name / Club]:[Points]],5,FALSE))</f>
        <v>0</v>
      </c>
      <c r="L584" s="1">
        <f>IF(ISNA(VLOOKUP(tblPointScore[[#This Row],[Name / Club]],tblMac_Div1B[[Name / Club]:[Points]],5,FALSE)),0,VLOOKUP(tblPointScore[[#This Row],[Name / Club]],tblMac_Div1B[[Name / Club]:[Points]],5,FALSE))</f>
        <v>0</v>
      </c>
      <c r="M584" s="1">
        <f>IF(ISNA(VLOOKUP(tblPointScore[[#This Row],[Name / Club]],tblMac_Div2A[[Name / Club]:[Points]],5,FALSE)),0,VLOOKUP(tblPointScore[[#This Row],[Name / Club]],tblMac_Div2A[[Name / Club]:[Points]],5,FALSE))</f>
        <v>0</v>
      </c>
      <c r="N584" s="1">
        <f>IF(ISNA(VLOOKUP(tblPointScore[[#This Row],[Name / Club]],tblMac_Div2B[[Name / Club]:[Points]],5,FALSE)),0,VLOOKUP(tblPointScore[[#This Row],[Name / Club]],tblMac_Div2B[[Name / Club]:[Points]],5,FALSE))</f>
        <v>0</v>
      </c>
      <c r="O58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84" s="1">
        <f>IF(ISNA(VLOOKUP(tblPointScore[[#This Row],[Name / Club]],tblNow_Div1A[[Name / Club]:[Points]],5,FALSE)),0,VLOOKUP(tblPointScore[[#This Row],[Name / Club]],tblNow_Div1A[[Name / Club]:[Points]],5,FALSE))</f>
        <v>0</v>
      </c>
      <c r="Q584" s="1">
        <f>IF(ISNA(VLOOKUP(tblPointScore[[#This Row],[Name / Club]],tblNow_Div1B[[Name / Club]:[Points]],5,FALSE)),0,VLOOKUP(tblPointScore[[#This Row],[Name / Club]],tblNow_Div1B[[Name / Club]:[Points]],5,FALSE))</f>
        <v>0</v>
      </c>
      <c r="R584" s="1">
        <f>IF(ISNA(VLOOKUP(tblPointScore[[#This Row],[Name / Club]],tblNow_Div2A[[Name / Club]:[Points]],5,FALSE)),0,VLOOKUP(tblPointScore[[#This Row],[Name / Club]],tblNow_Div2A[[Name / Club]:[Points]],5,FALSE))</f>
        <v>0</v>
      </c>
      <c r="S584" s="1">
        <f>IF(ISNA(VLOOKUP(tblPointScore[[#This Row],[Name / Club]],tblNow_Div2B[[Name / Club]:[Points]],5,FALSE)),0,VLOOKUP(tblPointScore[[#This Row],[Name / Club]],tblNow_Div2B[[Name / Club]:[Points]],5,FALSE))</f>
        <v>0</v>
      </c>
      <c r="T58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84" s="1">
        <f>IF(ISNA(VLOOKUP(tblPointScore[[#This Row],[Name / Club]],tblSthn_Div1[[Name / Club]:[Points]],5,FALSE)),0,VLOOKUP(tblPointScore[[#This Row],[Name / Club]],tblSthn_Div1[[Name / Club]:[Points]],5,FALSE))</f>
        <v>0</v>
      </c>
      <c r="V584" s="1">
        <f>IF(ISNA(VLOOKUP(tblPointScore[[#This Row],[Name / Club]],tblSthn_Div2[[Name / Club]:[Points]],5,FALSE)),0,VLOOKUP(tblPointScore[[#This Row],[Name / Club]],tblSthn_Div2[[Name / Club]:[Points]],5,FALSE))</f>
        <v>0</v>
      </c>
      <c r="W584" s="1">
        <f>IF(ISNA(VLOOKUP(tblPointScore[[#This Row],[Name / Club]],tblSthn_Div1[Name / Club],1,FALSE)),IF(ISNA(VLOOKUP(tblPointScore[[#This Row],[Name / Club]],tblSthn_Div2[Name / Club],1,FALSE)),0,3),3)</f>
        <v>0</v>
      </c>
      <c r="X584" s="1">
        <f>SUM(tblPointScore[[#This Row],[Glbn Div 1]:[Sth H Pts]])</f>
        <v>0</v>
      </c>
      <c r="Y58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8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84" s="38" t="str">
        <f>IF(AND(tblPointScore[[#This Row],[Div 1 Pts]]&gt;0,tblPointScore[[#This Row],[Div 2 Pts]]&gt;0),"Y","N")</f>
        <v>N</v>
      </c>
      <c r="AB584" s="35" t="str">
        <f>IF(AND(tblPointScore[[#This Row],[Mac Div 1 A]]&gt;0,tblPointScore[[#This Row],[Mac Div 1 B]]&gt;0),"Y","N")</f>
        <v>N</v>
      </c>
      <c r="AC584" s="35" t="str">
        <f>IF(AND(tblPointScore[[#This Row],[Mac Div 2 A]]&gt;0,tblPointScore[[#This Row],[Mac Div 2 B]]&gt;0),"Y","N")</f>
        <v>N</v>
      </c>
      <c r="AD584" s="35" t="str">
        <f>IF(AND(tblPointScore[[#This Row],[Now Div 1 A]]&gt;0,tblPointScore[[#This Row],[Now Div 1 B]]&gt;0),"Y","N")</f>
        <v>N</v>
      </c>
      <c r="AE584" s="35" t="str">
        <f>IF(AND(tblPointScore[[#This Row],[Now Div 2 A]]&gt;0,tblPointScore[[#This Row],[Now Div 2 B]]&gt;0),"Y","N")</f>
        <v>N</v>
      </c>
      <c r="AF58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85" spans="1:32" hidden="1">
      <c r="A585" s="20">
        <f ca="1">CELL("row", A584)-1</f>
        <v>583</v>
      </c>
      <c r="B585" s="43" t="s">
        <v>646</v>
      </c>
      <c r="C585" s="43" t="s">
        <v>681</v>
      </c>
      <c r="D585" s="22" t="str">
        <f>CONCATENATE(tblPointScore[[#This Row],[Name]]," - ",tblPointScore[[#This Row],[Club]])</f>
        <v>Sly Steve - GCC</v>
      </c>
      <c r="E585" s="23">
        <f>IF(ISNA(VLOOKUP(tblPointScore[[#This Row],[Name / Club]],tblGlbn_Div1[[Name / Club]:[Points]],5,FALSE)),0,VLOOKUP(tblPointScore[[#This Row],[Name / Club]],tblGlbn_Div1[[Name / Club]:[Points]],5,FALSE))</f>
        <v>0</v>
      </c>
      <c r="F585" s="23">
        <f>IF(ISNA(VLOOKUP(tblPointScore[[#This Row],[Name / Club]],tblGlbn_Div2[[Name / Club]:[Points]],5,FALSE)),0,VLOOKUP(tblPointScore[[#This Row],[Name / Club]],tblGlbn_Div2[[Name / Club]:[Points]],5,FALSE))</f>
        <v>0</v>
      </c>
      <c r="G585" s="23">
        <f>IF(ISNA(VLOOKUP(tblPointScore[[#This Row],[Name / Club]],tblGlbn_Div1[Name / Club],1,FALSE)),IF(ISNA(VLOOKUP(tblPointScore[[#This Row],[Name / Club]],tblGlbn_Div2[Name / Club],1,FALSE)),0,3),3)</f>
        <v>0</v>
      </c>
      <c r="H585" s="23">
        <f>IF(ISNA(VLOOKUP(tblPointScore[[#This Row],[Name / Club]],tblIll_Div1[[Name / Club]:[Points]],5,FALSE)),0,VLOOKUP(tblPointScore[[#This Row],[Name / Club]],tblIll_Div1[[Name / Club]:[Points]],5,FALSE))</f>
        <v>0</v>
      </c>
      <c r="I585" s="23">
        <f>IF(ISNA(VLOOKUP(tblPointScore[[#This Row],[Name / Club]],tblIll_Div2[[Name / Club]:[Points]],5,FALSE)),0,VLOOKUP(tblPointScore[[#This Row],[Name / Club]],tblIll_Div2[[Name / Club]:[Points]],5,FALSE))</f>
        <v>0</v>
      </c>
      <c r="J585" s="23">
        <f>IF(ISNA(VLOOKUP(tblPointScore[[#This Row],[Name / Club]],tblIll_Div1[Name / Club],1,FALSE)),IF(ISNA(VLOOKUP(tblPointScore[[#This Row],[Name / Club]],tblIll_Div2[Name / Club],1,FALSE)),0,3),3)</f>
        <v>0</v>
      </c>
      <c r="K585" s="23">
        <f>IF(ISNA(VLOOKUP(tblPointScore[[#This Row],[Name / Club]],tblMac_Div1A[[Name / Club]:[Points]],5,FALSE)),0,VLOOKUP(tblPointScore[[#This Row],[Name / Club]],tblMac_Div1A[[Name / Club]:[Points]],5,FALSE))</f>
        <v>0</v>
      </c>
      <c r="L585" s="23">
        <f>IF(ISNA(VLOOKUP(tblPointScore[[#This Row],[Name / Club]],tblMac_Div1B[[Name / Club]:[Points]],5,FALSE)),0,VLOOKUP(tblPointScore[[#This Row],[Name / Club]],tblMac_Div1B[[Name / Club]:[Points]],5,FALSE))</f>
        <v>0</v>
      </c>
      <c r="M585" s="23">
        <f>IF(ISNA(VLOOKUP(tblPointScore[[#This Row],[Name / Club]],tblMac_Div2A[[Name / Club]:[Points]],5,FALSE)),0,VLOOKUP(tblPointScore[[#This Row],[Name / Club]],tblMac_Div2A[[Name / Club]:[Points]],5,FALSE))</f>
        <v>0</v>
      </c>
      <c r="N585" s="23">
        <f>IF(ISNA(VLOOKUP(tblPointScore[[#This Row],[Name / Club]],tblMac_Div2B[[Name / Club]:[Points]],5,FALSE)),0,VLOOKUP(tblPointScore[[#This Row],[Name / Club]],tblMac_Div2B[[Name / Club]:[Points]],5,FALSE))</f>
        <v>0</v>
      </c>
      <c r="O585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85" s="23">
        <f>IF(ISNA(VLOOKUP(tblPointScore[[#This Row],[Name / Club]],tblNow_Div1A[[Name / Club]:[Points]],5,FALSE)),0,VLOOKUP(tblPointScore[[#This Row],[Name / Club]],tblNow_Div1A[[Name / Club]:[Points]],5,FALSE))</f>
        <v>0</v>
      </c>
      <c r="Q585" s="23">
        <f>IF(ISNA(VLOOKUP(tblPointScore[[#This Row],[Name / Club]],tblNow_Div1B[[Name / Club]:[Points]],5,FALSE)),0,VLOOKUP(tblPointScore[[#This Row],[Name / Club]],tblNow_Div1B[[Name / Club]:[Points]],5,FALSE))</f>
        <v>0</v>
      </c>
      <c r="R585" s="23">
        <f>IF(ISNA(VLOOKUP(tblPointScore[[#This Row],[Name / Club]],tblNow_Div2A[[Name / Club]:[Points]],5,FALSE)),0,VLOOKUP(tblPointScore[[#This Row],[Name / Club]],tblNow_Div2A[[Name / Club]:[Points]],5,FALSE))</f>
        <v>0</v>
      </c>
      <c r="S585" s="23">
        <f>IF(ISNA(VLOOKUP(tblPointScore[[#This Row],[Name / Club]],tblNow_Div2B[[Name / Club]:[Points]],5,FALSE)),0,VLOOKUP(tblPointScore[[#This Row],[Name / Club]],tblNow_Div2B[[Name / Club]:[Points]],5,FALSE))</f>
        <v>0</v>
      </c>
      <c r="T585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85" s="23">
        <f>IF(ISNA(VLOOKUP(tblPointScore[[#This Row],[Name / Club]],tblSthn_Div1[[Name / Club]:[Points]],5,FALSE)),0,VLOOKUP(tblPointScore[[#This Row],[Name / Club]],tblSthn_Div1[[Name / Club]:[Points]],5,FALSE))</f>
        <v>0</v>
      </c>
      <c r="V585" s="23">
        <f>IF(ISNA(VLOOKUP(tblPointScore[[#This Row],[Name / Club]],tblSthn_Div2[[Name / Club]:[Points]],5,FALSE)),0,VLOOKUP(tblPointScore[[#This Row],[Name / Club]],tblSthn_Div2[[Name / Club]:[Points]],5,FALSE))</f>
        <v>0</v>
      </c>
      <c r="W585" s="23">
        <f>IF(ISNA(VLOOKUP(tblPointScore[[#This Row],[Name / Club]],tblSthn_Div1[Name / Club],1,FALSE)),IF(ISNA(VLOOKUP(tblPointScore[[#This Row],[Name / Club]],tblSthn_Div2[Name / Club],1,FALSE)),0,3),3)</f>
        <v>0</v>
      </c>
      <c r="X585" s="23">
        <f>SUM(tblPointScore[[#This Row],[Glbn Div 1]:[Sth H Pts]])</f>
        <v>0</v>
      </c>
      <c r="Y585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85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85" s="44" t="str">
        <f>IF(AND(tblPointScore[[#This Row],[Div 1 Pts]]&gt;0,tblPointScore[[#This Row],[Div 2 Pts]]&gt;0),"Y","N")</f>
        <v>N</v>
      </c>
      <c r="AB585" s="45" t="str">
        <f>IF(AND(tblPointScore[[#This Row],[Mac Div 1 A]]&gt;0,tblPointScore[[#This Row],[Mac Div 1 B]]&gt;0),"Y","N")</f>
        <v>N</v>
      </c>
      <c r="AC585" s="45" t="str">
        <f>IF(AND(tblPointScore[[#This Row],[Mac Div 2 A]]&gt;0,tblPointScore[[#This Row],[Mac Div 2 B]]&gt;0),"Y","N")</f>
        <v>N</v>
      </c>
      <c r="AD585" s="45" t="str">
        <f>IF(AND(tblPointScore[[#This Row],[Now Div 1 A]]&gt;0,tblPointScore[[#This Row],[Now Div 1 B]]&gt;0),"Y","N")</f>
        <v>N</v>
      </c>
      <c r="AE585" s="45" t="str">
        <f>IF(AND(tblPointScore[[#This Row],[Now Div 2 A]]&gt;0,tblPointScore[[#This Row],[Now Div 2 B]]&gt;0),"Y","N")</f>
        <v>N</v>
      </c>
      <c r="AF585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86" spans="1:32" hidden="1">
      <c r="A586" s="1">
        <f ca="1">CELL("row", A585)-1</f>
        <v>584</v>
      </c>
      <c r="B586" s="7" t="s">
        <v>310</v>
      </c>
      <c r="C586" s="7" t="s">
        <v>683</v>
      </c>
      <c r="D586" s="4" t="str">
        <f>CONCATENATE(tblPointScore[[#This Row],[Name]]," - ",tblPointScore[[#This Row],[Club]])</f>
        <v>Smart Wayne - SHCC</v>
      </c>
      <c r="E586" s="1">
        <f>IF(ISNA(VLOOKUP(tblPointScore[[#This Row],[Name / Club]],tblGlbn_Div1[[Name / Club]:[Points]],5,FALSE)),0,VLOOKUP(tblPointScore[[#This Row],[Name / Club]],tblGlbn_Div1[[Name / Club]:[Points]],5,FALSE))</f>
        <v>0</v>
      </c>
      <c r="F586" s="1">
        <f>IF(ISNA(VLOOKUP(tblPointScore[[#This Row],[Name / Club]],tblGlbn_Div2[[Name / Club]:[Points]],5,FALSE)),0,VLOOKUP(tblPointScore[[#This Row],[Name / Club]],tblGlbn_Div2[[Name / Club]:[Points]],5,FALSE))</f>
        <v>0</v>
      </c>
      <c r="G586" s="1">
        <f>IF(ISNA(VLOOKUP(tblPointScore[[#This Row],[Name / Club]],tblGlbn_Div1[Name / Club],1,FALSE)),IF(ISNA(VLOOKUP(tblPointScore[[#This Row],[Name / Club]],tblGlbn_Div2[Name / Club],1,FALSE)),0,3),3)</f>
        <v>0</v>
      </c>
      <c r="H586" s="1">
        <f>IF(ISNA(VLOOKUP(tblPointScore[[#This Row],[Name / Club]],tblIll_Div1[[Name / Club]:[Points]],5,FALSE)),0,VLOOKUP(tblPointScore[[#This Row],[Name / Club]],tblIll_Div1[[Name / Club]:[Points]],5,FALSE))</f>
        <v>0</v>
      </c>
      <c r="I586" s="1">
        <f>IF(ISNA(VLOOKUP(tblPointScore[[#This Row],[Name / Club]],tblIll_Div2[[Name / Club]:[Points]],5,FALSE)),0,VLOOKUP(tblPointScore[[#This Row],[Name / Club]],tblIll_Div2[[Name / Club]:[Points]],5,FALSE))</f>
        <v>0</v>
      </c>
      <c r="J586" s="1">
        <f>IF(ISNA(VLOOKUP(tblPointScore[[#This Row],[Name / Club]],tblIll_Div1[Name / Club],1,FALSE)),IF(ISNA(VLOOKUP(tblPointScore[[#This Row],[Name / Club]],tblIll_Div2[Name / Club],1,FALSE)),0,3),3)</f>
        <v>0</v>
      </c>
      <c r="K586" s="1">
        <f>IF(ISNA(VLOOKUP(tblPointScore[[#This Row],[Name / Club]],tblMac_Div1A[[Name / Club]:[Points]],5,FALSE)),0,VLOOKUP(tblPointScore[[#This Row],[Name / Club]],tblMac_Div1A[[Name / Club]:[Points]],5,FALSE))</f>
        <v>0</v>
      </c>
      <c r="L586" s="1">
        <f>IF(ISNA(VLOOKUP(tblPointScore[[#This Row],[Name / Club]],tblMac_Div1B[[Name / Club]:[Points]],5,FALSE)),0,VLOOKUP(tblPointScore[[#This Row],[Name / Club]],tblMac_Div1B[[Name / Club]:[Points]],5,FALSE))</f>
        <v>0</v>
      </c>
      <c r="M586" s="1">
        <f>IF(ISNA(VLOOKUP(tblPointScore[[#This Row],[Name / Club]],tblMac_Div2A[[Name / Club]:[Points]],5,FALSE)),0,VLOOKUP(tblPointScore[[#This Row],[Name / Club]],tblMac_Div2A[[Name / Club]:[Points]],5,FALSE))</f>
        <v>0</v>
      </c>
      <c r="N586" s="1">
        <f>IF(ISNA(VLOOKUP(tblPointScore[[#This Row],[Name / Club]],tblMac_Div2B[[Name / Club]:[Points]],5,FALSE)),0,VLOOKUP(tblPointScore[[#This Row],[Name / Club]],tblMac_Div2B[[Name / Club]:[Points]],5,FALSE))</f>
        <v>0</v>
      </c>
      <c r="O58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86" s="1">
        <f>IF(ISNA(VLOOKUP(tblPointScore[[#This Row],[Name / Club]],tblNow_Div1A[[Name / Club]:[Points]],5,FALSE)),0,VLOOKUP(tblPointScore[[#This Row],[Name / Club]],tblNow_Div1A[[Name / Club]:[Points]],5,FALSE))</f>
        <v>0</v>
      </c>
      <c r="Q586" s="1">
        <f>IF(ISNA(VLOOKUP(tblPointScore[[#This Row],[Name / Club]],tblNow_Div1B[[Name / Club]:[Points]],5,FALSE)),0,VLOOKUP(tblPointScore[[#This Row],[Name / Club]],tblNow_Div1B[[Name / Club]:[Points]],5,FALSE))</f>
        <v>0</v>
      </c>
      <c r="R586" s="1">
        <f>IF(ISNA(VLOOKUP(tblPointScore[[#This Row],[Name / Club]],tblNow_Div2A[[Name / Club]:[Points]],5,FALSE)),0,VLOOKUP(tblPointScore[[#This Row],[Name / Club]],tblNow_Div2A[[Name / Club]:[Points]],5,FALSE))</f>
        <v>0</v>
      </c>
      <c r="S586" s="1">
        <f>IF(ISNA(VLOOKUP(tblPointScore[[#This Row],[Name / Club]],tblNow_Div2B[[Name / Club]:[Points]],5,FALSE)),0,VLOOKUP(tblPointScore[[#This Row],[Name / Club]],tblNow_Div2B[[Name / Club]:[Points]],5,FALSE))</f>
        <v>0</v>
      </c>
      <c r="T58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86" s="1">
        <f>IF(ISNA(VLOOKUP(tblPointScore[[#This Row],[Name / Club]],tblSthn_Div1[[Name / Club]:[Points]],5,FALSE)),0,VLOOKUP(tblPointScore[[#This Row],[Name / Club]],tblSthn_Div1[[Name / Club]:[Points]],5,FALSE))</f>
        <v>0</v>
      </c>
      <c r="V586" s="1">
        <f>IF(ISNA(VLOOKUP(tblPointScore[[#This Row],[Name / Club]],tblSthn_Div2[[Name / Club]:[Points]],5,FALSE)),0,VLOOKUP(tblPointScore[[#This Row],[Name / Club]],tblSthn_Div2[[Name / Club]:[Points]],5,FALSE))</f>
        <v>0</v>
      </c>
      <c r="W586" s="1">
        <f>IF(ISNA(VLOOKUP(tblPointScore[[#This Row],[Name / Club]],tblSthn_Div1[Name / Club],1,FALSE)),IF(ISNA(VLOOKUP(tblPointScore[[#This Row],[Name / Club]],tblSthn_Div2[Name / Club],1,FALSE)),0,3),3)</f>
        <v>0</v>
      </c>
      <c r="X586" s="1">
        <f>SUM(tblPointScore[[#This Row],[Glbn Div 1]:[Sth H Pts]])</f>
        <v>0</v>
      </c>
      <c r="Y58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8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86" s="38" t="str">
        <f>IF(AND(tblPointScore[[#This Row],[Div 1 Pts]]&gt;0,tblPointScore[[#This Row],[Div 2 Pts]]&gt;0),"Y","N")</f>
        <v>N</v>
      </c>
      <c r="AB586" s="35" t="str">
        <f>IF(AND(tblPointScore[[#This Row],[Mac Div 1 A]]&gt;0,tblPointScore[[#This Row],[Mac Div 1 B]]&gt;0),"Y","N")</f>
        <v>N</v>
      </c>
      <c r="AC586" s="35" t="str">
        <f>IF(AND(tblPointScore[[#This Row],[Mac Div 2 A]]&gt;0,tblPointScore[[#This Row],[Mac Div 2 B]]&gt;0),"Y","N")</f>
        <v>N</v>
      </c>
      <c r="AD586" s="35" t="str">
        <f>IF(AND(tblPointScore[[#This Row],[Now Div 1 A]]&gt;0,tblPointScore[[#This Row],[Now Div 1 B]]&gt;0),"Y","N")</f>
        <v>N</v>
      </c>
      <c r="AE586" s="35" t="str">
        <f>IF(AND(tblPointScore[[#This Row],[Now Div 2 A]]&gt;0,tblPointScore[[#This Row],[Now Div 2 B]]&gt;0),"Y","N")</f>
        <v>N</v>
      </c>
      <c r="AF58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87" spans="1:32" hidden="1">
      <c r="A587" s="1">
        <f ca="1">CELL("row", A586)-1</f>
        <v>585</v>
      </c>
      <c r="B587" s="7" t="s">
        <v>311</v>
      </c>
      <c r="C587" s="7" t="s">
        <v>688</v>
      </c>
      <c r="D587" s="4" t="str">
        <f>CONCATENATE(tblPointScore[[#This Row],[Name]]," - ",tblPointScore[[#This Row],[Club]])</f>
        <v>Smith Daryl - ECC</v>
      </c>
      <c r="E587" s="1">
        <f>IF(ISNA(VLOOKUP(tblPointScore[[#This Row],[Name / Club]],tblGlbn_Div1[[Name / Club]:[Points]],5,FALSE)),0,VLOOKUP(tblPointScore[[#This Row],[Name / Club]],tblGlbn_Div1[[Name / Club]:[Points]],5,FALSE))</f>
        <v>0</v>
      </c>
      <c r="F587" s="1">
        <f>IF(ISNA(VLOOKUP(tblPointScore[[#This Row],[Name / Club]],tblGlbn_Div2[[Name / Club]:[Points]],5,FALSE)),0,VLOOKUP(tblPointScore[[#This Row],[Name / Club]],tblGlbn_Div2[[Name / Club]:[Points]],5,FALSE))</f>
        <v>0</v>
      </c>
      <c r="G587" s="1">
        <f>IF(ISNA(VLOOKUP(tblPointScore[[#This Row],[Name / Club]],tblGlbn_Div1[Name / Club],1,FALSE)),IF(ISNA(VLOOKUP(tblPointScore[[#This Row],[Name / Club]],tblGlbn_Div2[Name / Club],1,FALSE)),0,3),3)</f>
        <v>0</v>
      </c>
      <c r="H587" s="1">
        <f>IF(ISNA(VLOOKUP(tblPointScore[[#This Row],[Name / Club]],tblIll_Div1[[Name / Club]:[Points]],5,FALSE)),0,VLOOKUP(tblPointScore[[#This Row],[Name / Club]],tblIll_Div1[[Name / Club]:[Points]],5,FALSE))</f>
        <v>0</v>
      </c>
      <c r="I587" s="1">
        <f>IF(ISNA(VLOOKUP(tblPointScore[[#This Row],[Name / Club]],tblIll_Div2[[Name / Club]:[Points]],5,FALSE)),0,VLOOKUP(tblPointScore[[#This Row],[Name / Club]],tblIll_Div2[[Name / Club]:[Points]],5,FALSE))</f>
        <v>0</v>
      </c>
      <c r="J587" s="1">
        <f>IF(ISNA(VLOOKUP(tblPointScore[[#This Row],[Name / Club]],tblIll_Div1[Name / Club],1,FALSE)),IF(ISNA(VLOOKUP(tblPointScore[[#This Row],[Name / Club]],tblIll_Div2[Name / Club],1,FALSE)),0,3),3)</f>
        <v>0</v>
      </c>
      <c r="K587" s="1">
        <f>IF(ISNA(VLOOKUP(tblPointScore[[#This Row],[Name / Club]],tblMac_Div1A[[Name / Club]:[Points]],5,FALSE)),0,VLOOKUP(tblPointScore[[#This Row],[Name / Club]],tblMac_Div1A[[Name / Club]:[Points]],5,FALSE))</f>
        <v>0</v>
      </c>
      <c r="L587" s="1">
        <f>IF(ISNA(VLOOKUP(tblPointScore[[#This Row],[Name / Club]],tblMac_Div1B[[Name / Club]:[Points]],5,FALSE)),0,VLOOKUP(tblPointScore[[#This Row],[Name / Club]],tblMac_Div1B[[Name / Club]:[Points]],5,FALSE))</f>
        <v>0</v>
      </c>
      <c r="M587" s="1">
        <f>IF(ISNA(VLOOKUP(tblPointScore[[#This Row],[Name / Club]],tblMac_Div2A[[Name / Club]:[Points]],5,FALSE)),0,VLOOKUP(tblPointScore[[#This Row],[Name / Club]],tblMac_Div2A[[Name / Club]:[Points]],5,FALSE))</f>
        <v>0</v>
      </c>
      <c r="N587" s="1">
        <f>IF(ISNA(VLOOKUP(tblPointScore[[#This Row],[Name / Club]],tblMac_Div2B[[Name / Club]:[Points]],5,FALSE)),0,VLOOKUP(tblPointScore[[#This Row],[Name / Club]],tblMac_Div2B[[Name / Club]:[Points]],5,FALSE))</f>
        <v>0</v>
      </c>
      <c r="O58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87" s="1">
        <f>IF(ISNA(VLOOKUP(tblPointScore[[#This Row],[Name / Club]],tblNow_Div1A[[Name / Club]:[Points]],5,FALSE)),0,VLOOKUP(tblPointScore[[#This Row],[Name / Club]],tblNow_Div1A[[Name / Club]:[Points]],5,FALSE))</f>
        <v>0</v>
      </c>
      <c r="Q587" s="1">
        <f>IF(ISNA(VLOOKUP(tblPointScore[[#This Row],[Name / Club]],tblNow_Div1B[[Name / Club]:[Points]],5,FALSE)),0,VLOOKUP(tblPointScore[[#This Row],[Name / Club]],tblNow_Div1B[[Name / Club]:[Points]],5,FALSE))</f>
        <v>0</v>
      </c>
      <c r="R587" s="1">
        <f>IF(ISNA(VLOOKUP(tblPointScore[[#This Row],[Name / Club]],tblNow_Div2A[[Name / Club]:[Points]],5,FALSE)),0,VLOOKUP(tblPointScore[[#This Row],[Name / Club]],tblNow_Div2A[[Name / Club]:[Points]],5,FALSE))</f>
        <v>0</v>
      </c>
      <c r="S587" s="1">
        <f>IF(ISNA(VLOOKUP(tblPointScore[[#This Row],[Name / Club]],tblNow_Div2B[[Name / Club]:[Points]],5,FALSE)),0,VLOOKUP(tblPointScore[[#This Row],[Name / Club]],tblNow_Div2B[[Name / Club]:[Points]],5,FALSE))</f>
        <v>0</v>
      </c>
      <c r="T58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87" s="1">
        <f>IF(ISNA(VLOOKUP(tblPointScore[[#This Row],[Name / Club]],tblSthn_Div1[[Name / Club]:[Points]],5,FALSE)),0,VLOOKUP(tblPointScore[[#This Row],[Name / Club]],tblSthn_Div1[[Name / Club]:[Points]],5,FALSE))</f>
        <v>0</v>
      </c>
      <c r="V587" s="1">
        <f>IF(ISNA(VLOOKUP(tblPointScore[[#This Row],[Name / Club]],tblSthn_Div2[[Name / Club]:[Points]],5,FALSE)),0,VLOOKUP(tblPointScore[[#This Row],[Name / Club]],tblSthn_Div2[[Name / Club]:[Points]],5,FALSE))</f>
        <v>0</v>
      </c>
      <c r="W587" s="1">
        <f>IF(ISNA(VLOOKUP(tblPointScore[[#This Row],[Name / Club]],tblSthn_Div1[Name / Club],1,FALSE)),IF(ISNA(VLOOKUP(tblPointScore[[#This Row],[Name / Club]],tblSthn_Div2[Name / Club],1,FALSE)),0,3),3)</f>
        <v>0</v>
      </c>
      <c r="X587" s="1">
        <f>SUM(tblPointScore[[#This Row],[Glbn Div 1]:[Sth H Pts]])</f>
        <v>0</v>
      </c>
      <c r="Y58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8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87" s="38" t="str">
        <f>IF(AND(tblPointScore[[#This Row],[Div 1 Pts]]&gt;0,tblPointScore[[#This Row],[Div 2 Pts]]&gt;0),"Y","N")</f>
        <v>N</v>
      </c>
      <c r="AB587" s="35" t="str">
        <f>IF(AND(tblPointScore[[#This Row],[Mac Div 1 A]]&gt;0,tblPointScore[[#This Row],[Mac Div 1 B]]&gt;0),"Y","N")</f>
        <v>N</v>
      </c>
      <c r="AC587" s="35" t="str">
        <f>IF(AND(tblPointScore[[#This Row],[Mac Div 2 A]]&gt;0,tblPointScore[[#This Row],[Mac Div 2 B]]&gt;0),"Y","N")</f>
        <v>N</v>
      </c>
      <c r="AD587" s="35" t="str">
        <f>IF(AND(tblPointScore[[#This Row],[Now Div 1 A]]&gt;0,tblPointScore[[#This Row],[Now Div 1 B]]&gt;0),"Y","N")</f>
        <v>N</v>
      </c>
      <c r="AE587" s="35" t="str">
        <f>IF(AND(tblPointScore[[#This Row],[Now Div 2 A]]&gt;0,tblPointScore[[#This Row],[Now Div 2 B]]&gt;0),"Y","N")</f>
        <v>N</v>
      </c>
      <c r="AF58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88" spans="1:32" hidden="1">
      <c r="A588" s="1">
        <f ca="1">CELL("row", A587)-1</f>
        <v>586</v>
      </c>
      <c r="B588" s="7" t="s">
        <v>529</v>
      </c>
      <c r="C588" s="7" t="s">
        <v>684</v>
      </c>
      <c r="D588" s="4" t="str">
        <f>CONCATENATE(tblPointScore[[#This Row],[Name]]," - ",tblPointScore[[#This Row],[Club]])</f>
        <v>Smith Matt - NVC</v>
      </c>
      <c r="E588" s="1">
        <f>IF(ISNA(VLOOKUP(tblPointScore[[#This Row],[Name / Club]],tblGlbn_Div1[[Name / Club]:[Points]],5,FALSE)),0,VLOOKUP(tblPointScore[[#This Row],[Name / Club]],tblGlbn_Div1[[Name / Club]:[Points]],5,FALSE))</f>
        <v>0</v>
      </c>
      <c r="F588" s="9">
        <f>IF(ISNA(VLOOKUP(tblPointScore[[#This Row],[Name / Club]],tblGlbn_Div2[[Name / Club]:[Points]],5,FALSE)),0,VLOOKUP(tblPointScore[[#This Row],[Name / Club]],tblGlbn_Div2[[Name / Club]:[Points]],5,FALSE))</f>
        <v>0</v>
      </c>
      <c r="G588" s="9">
        <f>IF(ISNA(VLOOKUP(tblPointScore[[#This Row],[Name / Club]],tblGlbn_Div1[Name / Club],1,FALSE)),IF(ISNA(VLOOKUP(tblPointScore[[#This Row],[Name / Club]],tblGlbn_Div2[Name / Club],1,FALSE)),0,3),3)</f>
        <v>0</v>
      </c>
      <c r="H588" s="1">
        <f>IF(ISNA(VLOOKUP(tblPointScore[[#This Row],[Name / Club]],tblIll_Div1[[Name / Club]:[Points]],5,FALSE)),0,VLOOKUP(tblPointScore[[#This Row],[Name / Club]],tblIll_Div1[[Name / Club]:[Points]],5,FALSE))</f>
        <v>0</v>
      </c>
      <c r="I588" s="1">
        <f>IF(ISNA(VLOOKUP(tblPointScore[[#This Row],[Name / Club]],tblIll_Div2[[Name / Club]:[Points]],5,FALSE)),0,VLOOKUP(tblPointScore[[#This Row],[Name / Club]],tblIll_Div2[[Name / Club]:[Points]],5,FALSE))</f>
        <v>0</v>
      </c>
      <c r="J588" s="1">
        <f>IF(ISNA(VLOOKUP(tblPointScore[[#This Row],[Name / Club]],tblIll_Div1[Name / Club],1,FALSE)),IF(ISNA(VLOOKUP(tblPointScore[[#This Row],[Name / Club]],tblIll_Div2[Name / Club],1,FALSE)),0,3),3)</f>
        <v>0</v>
      </c>
      <c r="K588" s="1">
        <f>IF(ISNA(VLOOKUP(tblPointScore[[#This Row],[Name / Club]],tblMac_Div1A[[Name / Club]:[Points]],5,FALSE)),0,VLOOKUP(tblPointScore[[#This Row],[Name / Club]],tblMac_Div1A[[Name / Club]:[Points]],5,FALSE))</f>
        <v>0</v>
      </c>
      <c r="L588" s="1">
        <f>IF(ISNA(VLOOKUP(tblPointScore[[#This Row],[Name / Club]],tblMac_Div1B[[Name / Club]:[Points]],5,FALSE)),0,VLOOKUP(tblPointScore[[#This Row],[Name / Club]],tblMac_Div1B[[Name / Club]:[Points]],5,FALSE))</f>
        <v>0</v>
      </c>
      <c r="M588" s="1">
        <f>IF(ISNA(VLOOKUP(tblPointScore[[#This Row],[Name / Club]],tblMac_Div2A[[Name / Club]:[Points]],5,FALSE)),0,VLOOKUP(tblPointScore[[#This Row],[Name / Club]],tblMac_Div2A[[Name / Club]:[Points]],5,FALSE))</f>
        <v>0</v>
      </c>
      <c r="N588" s="1">
        <f>IF(ISNA(VLOOKUP(tblPointScore[[#This Row],[Name / Club]],tblMac_Div2B[[Name / Club]:[Points]],5,FALSE)),0,VLOOKUP(tblPointScore[[#This Row],[Name / Club]],tblMac_Div2B[[Name / Club]:[Points]],5,FALSE))</f>
        <v>0</v>
      </c>
      <c r="O58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88" s="1">
        <f>IF(ISNA(VLOOKUP(tblPointScore[[#This Row],[Name / Club]],tblNow_Div1A[[Name / Club]:[Points]],5,FALSE)),0,VLOOKUP(tblPointScore[[#This Row],[Name / Club]],tblNow_Div1A[[Name / Club]:[Points]],5,FALSE))</f>
        <v>0</v>
      </c>
      <c r="Q588" s="1">
        <f>IF(ISNA(VLOOKUP(tblPointScore[[#This Row],[Name / Club]],tblNow_Div1B[[Name / Club]:[Points]],5,FALSE)),0,VLOOKUP(tblPointScore[[#This Row],[Name / Club]],tblNow_Div1B[[Name / Club]:[Points]],5,FALSE))</f>
        <v>0</v>
      </c>
      <c r="R588" s="1">
        <f>IF(ISNA(VLOOKUP(tblPointScore[[#This Row],[Name / Club]],tblNow_Div2A[[Name / Club]:[Points]],5,FALSE)),0,VLOOKUP(tblPointScore[[#This Row],[Name / Club]],tblNow_Div2A[[Name / Club]:[Points]],5,FALSE))</f>
        <v>0</v>
      </c>
      <c r="S588" s="1">
        <f>IF(ISNA(VLOOKUP(tblPointScore[[#This Row],[Name / Club]],tblNow_Div2B[[Name / Club]:[Points]],5,FALSE)),0,VLOOKUP(tblPointScore[[#This Row],[Name / Club]],tblNow_Div2B[[Name / Club]:[Points]],5,FALSE))</f>
        <v>0</v>
      </c>
      <c r="T58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88" s="1">
        <f>IF(ISNA(VLOOKUP(tblPointScore[[#This Row],[Name / Club]],tblSthn_Div1[[Name / Club]:[Points]],5,FALSE)),0,VLOOKUP(tblPointScore[[#This Row],[Name / Club]],tblSthn_Div1[[Name / Club]:[Points]],5,FALSE))</f>
        <v>0</v>
      </c>
      <c r="V588" s="1">
        <f>IF(ISNA(VLOOKUP(tblPointScore[[#This Row],[Name / Club]],tblSthn_Div2[[Name / Club]:[Points]],5,FALSE)),0,VLOOKUP(tblPointScore[[#This Row],[Name / Club]],tblSthn_Div2[[Name / Club]:[Points]],5,FALSE))</f>
        <v>0</v>
      </c>
      <c r="W588" s="1">
        <f>IF(ISNA(VLOOKUP(tblPointScore[[#This Row],[Name / Club]],tblSthn_Div1[Name / Club],1,FALSE)),IF(ISNA(VLOOKUP(tblPointScore[[#This Row],[Name / Club]],tblSthn_Div2[Name / Club],1,FALSE)),0,3),3)</f>
        <v>0</v>
      </c>
      <c r="X588" s="9">
        <f>SUM(tblPointScore[[#This Row],[Glbn Div 1]:[Sth H Pts]])</f>
        <v>0</v>
      </c>
      <c r="Y58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8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88" s="38" t="str">
        <f>IF(AND(tblPointScore[[#This Row],[Div 1 Pts]]&gt;0,tblPointScore[[#This Row],[Div 2 Pts]]&gt;0),"Y","N")</f>
        <v>N</v>
      </c>
      <c r="AB588" s="35" t="str">
        <f>IF(AND(tblPointScore[[#This Row],[Mac Div 1 A]]&gt;0,tblPointScore[[#This Row],[Mac Div 1 B]]&gt;0),"Y","N")</f>
        <v>N</v>
      </c>
      <c r="AC588" s="35" t="str">
        <f>IF(AND(tblPointScore[[#This Row],[Mac Div 2 A]]&gt;0,tblPointScore[[#This Row],[Mac Div 2 B]]&gt;0),"Y","N")</f>
        <v>N</v>
      </c>
      <c r="AD588" s="35" t="str">
        <f>IF(AND(tblPointScore[[#This Row],[Now Div 1 A]]&gt;0,tblPointScore[[#This Row],[Now Div 1 B]]&gt;0),"Y","N")</f>
        <v>N</v>
      </c>
      <c r="AE588" s="35" t="str">
        <f>IF(AND(tblPointScore[[#This Row],[Now Div 2 A]]&gt;0,tblPointScore[[#This Row],[Now Div 2 B]]&gt;0),"Y","N")</f>
        <v>N</v>
      </c>
      <c r="AF58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89" spans="1:32" hidden="1">
      <c r="A589" s="1">
        <f ca="1">CELL("row", A588)-1</f>
        <v>587</v>
      </c>
      <c r="B589" s="7" t="s">
        <v>530</v>
      </c>
      <c r="C589" s="7" t="s">
        <v>683</v>
      </c>
      <c r="D589" s="4" t="str">
        <f>CONCATENATE(tblPointScore[[#This Row],[Name]]," - ",tblPointScore[[#This Row],[Club]])</f>
        <v>Smith Nick - SHCC</v>
      </c>
      <c r="E589" s="1">
        <f>IF(ISNA(VLOOKUP(tblPointScore[[#This Row],[Name / Club]],tblGlbn_Div1[[Name / Club]:[Points]],5,FALSE)),0,VLOOKUP(tblPointScore[[#This Row],[Name / Club]],tblGlbn_Div1[[Name / Club]:[Points]],5,FALSE))</f>
        <v>0</v>
      </c>
      <c r="F589" s="9">
        <f>IF(ISNA(VLOOKUP(tblPointScore[[#This Row],[Name / Club]],tblGlbn_Div2[[Name / Club]:[Points]],5,FALSE)),0,VLOOKUP(tblPointScore[[#This Row],[Name / Club]],tblGlbn_Div2[[Name / Club]:[Points]],5,FALSE))</f>
        <v>0</v>
      </c>
      <c r="G589" s="9">
        <f>IF(ISNA(VLOOKUP(tblPointScore[[#This Row],[Name / Club]],tblGlbn_Div1[Name / Club],1,FALSE)),IF(ISNA(VLOOKUP(tblPointScore[[#This Row],[Name / Club]],tblGlbn_Div2[Name / Club],1,FALSE)),0,3),3)</f>
        <v>0</v>
      </c>
      <c r="H589" s="1">
        <f>IF(ISNA(VLOOKUP(tblPointScore[[#This Row],[Name / Club]],tblIll_Div1[[Name / Club]:[Points]],5,FALSE)),0,VLOOKUP(tblPointScore[[#This Row],[Name / Club]],tblIll_Div1[[Name / Club]:[Points]],5,FALSE))</f>
        <v>0</v>
      </c>
      <c r="I589" s="1">
        <f>IF(ISNA(VLOOKUP(tblPointScore[[#This Row],[Name / Club]],tblIll_Div2[[Name / Club]:[Points]],5,FALSE)),0,VLOOKUP(tblPointScore[[#This Row],[Name / Club]],tblIll_Div2[[Name / Club]:[Points]],5,FALSE))</f>
        <v>0</v>
      </c>
      <c r="J589" s="1">
        <f>IF(ISNA(VLOOKUP(tblPointScore[[#This Row],[Name / Club]],tblIll_Div1[Name / Club],1,FALSE)),IF(ISNA(VLOOKUP(tblPointScore[[#This Row],[Name / Club]],tblIll_Div2[Name / Club],1,FALSE)),0,3),3)</f>
        <v>0</v>
      </c>
      <c r="K589" s="1">
        <f>IF(ISNA(VLOOKUP(tblPointScore[[#This Row],[Name / Club]],tblMac_Div1A[[Name / Club]:[Points]],5,FALSE)),0,VLOOKUP(tblPointScore[[#This Row],[Name / Club]],tblMac_Div1A[[Name / Club]:[Points]],5,FALSE))</f>
        <v>0</v>
      </c>
      <c r="L589" s="1">
        <f>IF(ISNA(VLOOKUP(tblPointScore[[#This Row],[Name / Club]],tblMac_Div1B[[Name / Club]:[Points]],5,FALSE)),0,VLOOKUP(tblPointScore[[#This Row],[Name / Club]],tblMac_Div1B[[Name / Club]:[Points]],5,FALSE))</f>
        <v>0</v>
      </c>
      <c r="M589" s="1">
        <f>IF(ISNA(VLOOKUP(tblPointScore[[#This Row],[Name / Club]],tblMac_Div2A[[Name / Club]:[Points]],5,FALSE)),0,VLOOKUP(tblPointScore[[#This Row],[Name / Club]],tblMac_Div2A[[Name / Club]:[Points]],5,FALSE))</f>
        <v>0</v>
      </c>
      <c r="N589" s="1">
        <f>IF(ISNA(VLOOKUP(tblPointScore[[#This Row],[Name / Club]],tblMac_Div2B[[Name / Club]:[Points]],5,FALSE)),0,VLOOKUP(tblPointScore[[#This Row],[Name / Club]],tblMac_Div2B[[Name / Club]:[Points]],5,FALSE))</f>
        <v>0</v>
      </c>
      <c r="O58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89" s="1">
        <f>IF(ISNA(VLOOKUP(tblPointScore[[#This Row],[Name / Club]],tblNow_Div1A[[Name / Club]:[Points]],5,FALSE)),0,VLOOKUP(tblPointScore[[#This Row],[Name / Club]],tblNow_Div1A[[Name / Club]:[Points]],5,FALSE))</f>
        <v>0</v>
      </c>
      <c r="Q589" s="1">
        <f>IF(ISNA(VLOOKUP(tblPointScore[[#This Row],[Name / Club]],tblNow_Div1B[[Name / Club]:[Points]],5,FALSE)),0,VLOOKUP(tblPointScore[[#This Row],[Name / Club]],tblNow_Div1B[[Name / Club]:[Points]],5,FALSE))</f>
        <v>0</v>
      </c>
      <c r="R589" s="1">
        <f>IF(ISNA(VLOOKUP(tblPointScore[[#This Row],[Name / Club]],tblNow_Div2A[[Name / Club]:[Points]],5,FALSE)),0,VLOOKUP(tblPointScore[[#This Row],[Name / Club]],tblNow_Div2A[[Name / Club]:[Points]],5,FALSE))</f>
        <v>0</v>
      </c>
      <c r="S589" s="1">
        <f>IF(ISNA(VLOOKUP(tblPointScore[[#This Row],[Name / Club]],tblNow_Div2B[[Name / Club]:[Points]],5,FALSE)),0,VLOOKUP(tblPointScore[[#This Row],[Name / Club]],tblNow_Div2B[[Name / Club]:[Points]],5,FALSE))</f>
        <v>0</v>
      </c>
      <c r="T58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89" s="1">
        <f>IF(ISNA(VLOOKUP(tblPointScore[[#This Row],[Name / Club]],tblSthn_Div1[[Name / Club]:[Points]],5,FALSE)),0,VLOOKUP(tblPointScore[[#This Row],[Name / Club]],tblSthn_Div1[[Name / Club]:[Points]],5,FALSE))</f>
        <v>0</v>
      </c>
      <c r="V589" s="1">
        <f>IF(ISNA(VLOOKUP(tblPointScore[[#This Row],[Name / Club]],tblSthn_Div2[[Name / Club]:[Points]],5,FALSE)),0,VLOOKUP(tblPointScore[[#This Row],[Name / Club]],tblSthn_Div2[[Name / Club]:[Points]],5,FALSE))</f>
        <v>0</v>
      </c>
      <c r="W589" s="1">
        <f>IF(ISNA(VLOOKUP(tblPointScore[[#This Row],[Name / Club]],tblSthn_Div1[Name / Club],1,FALSE)),IF(ISNA(VLOOKUP(tblPointScore[[#This Row],[Name / Club]],tblSthn_Div2[Name / Club],1,FALSE)),0,3),3)</f>
        <v>0</v>
      </c>
      <c r="X589" s="9">
        <f>SUM(tblPointScore[[#This Row],[Glbn Div 1]:[Sth H Pts]])</f>
        <v>0</v>
      </c>
      <c r="Y58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8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89" s="38" t="str">
        <f>IF(AND(tblPointScore[[#This Row],[Div 1 Pts]]&gt;0,tblPointScore[[#This Row],[Div 2 Pts]]&gt;0),"Y","N")</f>
        <v>N</v>
      </c>
      <c r="AB589" s="35" t="str">
        <f>IF(AND(tblPointScore[[#This Row],[Mac Div 1 A]]&gt;0,tblPointScore[[#This Row],[Mac Div 1 B]]&gt;0),"Y","N")</f>
        <v>N</v>
      </c>
      <c r="AC589" s="35" t="str">
        <f>IF(AND(tblPointScore[[#This Row],[Mac Div 2 A]]&gt;0,tblPointScore[[#This Row],[Mac Div 2 B]]&gt;0),"Y","N")</f>
        <v>N</v>
      </c>
      <c r="AD589" s="35" t="str">
        <f>IF(AND(tblPointScore[[#This Row],[Now Div 1 A]]&gt;0,tblPointScore[[#This Row],[Now Div 1 B]]&gt;0),"Y","N")</f>
        <v>N</v>
      </c>
      <c r="AE589" s="35" t="str">
        <f>IF(AND(tblPointScore[[#This Row],[Now Div 2 A]]&gt;0,tblPointScore[[#This Row],[Now Div 2 B]]&gt;0),"Y","N")</f>
        <v>N</v>
      </c>
      <c r="AF58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90" spans="1:32" hidden="1">
      <c r="A590" s="1">
        <f ca="1">CELL("row", A589)-1</f>
        <v>588</v>
      </c>
      <c r="B590" s="7" t="s">
        <v>312</v>
      </c>
      <c r="C590" s="7" t="s">
        <v>685</v>
      </c>
      <c r="D590" s="4" t="str">
        <f>CONCATENATE(tblPointScore[[#This Row],[Name]]," - ",tblPointScore[[#This Row],[Club]])</f>
        <v>Smith Paul - ICC</v>
      </c>
      <c r="E590" s="1">
        <f>IF(ISNA(VLOOKUP(tblPointScore[[#This Row],[Name / Club]],tblGlbn_Div1[[Name / Club]:[Points]],5,FALSE)),0,VLOOKUP(tblPointScore[[#This Row],[Name / Club]],tblGlbn_Div1[[Name / Club]:[Points]],5,FALSE))</f>
        <v>0</v>
      </c>
      <c r="F590" s="1">
        <f>IF(ISNA(VLOOKUP(tblPointScore[[#This Row],[Name / Club]],tblGlbn_Div2[[Name / Club]:[Points]],5,FALSE)),0,VLOOKUP(tblPointScore[[#This Row],[Name / Club]],tblGlbn_Div2[[Name / Club]:[Points]],5,FALSE))</f>
        <v>0</v>
      </c>
      <c r="G590" s="1">
        <f>IF(ISNA(VLOOKUP(tblPointScore[[#This Row],[Name / Club]],tblGlbn_Div1[Name / Club],1,FALSE)),IF(ISNA(VLOOKUP(tblPointScore[[#This Row],[Name / Club]],tblGlbn_Div2[Name / Club],1,FALSE)),0,3),3)</f>
        <v>0</v>
      </c>
      <c r="H590" s="1">
        <f>IF(ISNA(VLOOKUP(tblPointScore[[#This Row],[Name / Club]],tblIll_Div1[[Name / Club]:[Points]],5,FALSE)),0,VLOOKUP(tblPointScore[[#This Row],[Name / Club]],tblIll_Div1[[Name / Club]:[Points]],5,FALSE))</f>
        <v>0</v>
      </c>
      <c r="I590" s="1">
        <f>IF(ISNA(VLOOKUP(tblPointScore[[#This Row],[Name / Club]],tblIll_Div2[[Name / Club]:[Points]],5,FALSE)),0,VLOOKUP(tblPointScore[[#This Row],[Name / Club]],tblIll_Div2[[Name / Club]:[Points]],5,FALSE))</f>
        <v>0</v>
      </c>
      <c r="J590" s="1">
        <f>IF(ISNA(VLOOKUP(tblPointScore[[#This Row],[Name / Club]],tblIll_Div1[Name / Club],1,FALSE)),IF(ISNA(VLOOKUP(tblPointScore[[#This Row],[Name / Club]],tblIll_Div2[Name / Club],1,FALSE)),0,3),3)</f>
        <v>0</v>
      </c>
      <c r="K590" s="1">
        <f>IF(ISNA(VLOOKUP(tblPointScore[[#This Row],[Name / Club]],tblMac_Div1A[[Name / Club]:[Points]],5,FALSE)),0,VLOOKUP(tblPointScore[[#This Row],[Name / Club]],tblMac_Div1A[[Name / Club]:[Points]],5,FALSE))</f>
        <v>0</v>
      </c>
      <c r="L590" s="1">
        <f>IF(ISNA(VLOOKUP(tblPointScore[[#This Row],[Name / Club]],tblMac_Div1B[[Name / Club]:[Points]],5,FALSE)),0,VLOOKUP(tblPointScore[[#This Row],[Name / Club]],tblMac_Div1B[[Name / Club]:[Points]],5,FALSE))</f>
        <v>0</v>
      </c>
      <c r="M590" s="1">
        <f>IF(ISNA(VLOOKUP(tblPointScore[[#This Row],[Name / Club]],tblMac_Div2A[[Name / Club]:[Points]],5,FALSE)),0,VLOOKUP(tblPointScore[[#This Row],[Name / Club]],tblMac_Div2A[[Name / Club]:[Points]],5,FALSE))</f>
        <v>0</v>
      </c>
      <c r="N590" s="1">
        <f>IF(ISNA(VLOOKUP(tblPointScore[[#This Row],[Name / Club]],tblMac_Div2B[[Name / Club]:[Points]],5,FALSE)),0,VLOOKUP(tblPointScore[[#This Row],[Name / Club]],tblMac_Div2B[[Name / Club]:[Points]],5,FALSE))</f>
        <v>0</v>
      </c>
      <c r="O59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90" s="1">
        <f>IF(ISNA(VLOOKUP(tblPointScore[[#This Row],[Name / Club]],tblNow_Div1A[[Name / Club]:[Points]],5,FALSE)),0,VLOOKUP(tblPointScore[[#This Row],[Name / Club]],tblNow_Div1A[[Name / Club]:[Points]],5,FALSE))</f>
        <v>0</v>
      </c>
      <c r="Q590" s="1">
        <f>IF(ISNA(VLOOKUP(tblPointScore[[#This Row],[Name / Club]],tblNow_Div1B[[Name / Club]:[Points]],5,FALSE)),0,VLOOKUP(tblPointScore[[#This Row],[Name / Club]],tblNow_Div1B[[Name / Club]:[Points]],5,FALSE))</f>
        <v>0</v>
      </c>
      <c r="R590" s="1">
        <f>IF(ISNA(VLOOKUP(tblPointScore[[#This Row],[Name / Club]],tblNow_Div2A[[Name / Club]:[Points]],5,FALSE)),0,VLOOKUP(tblPointScore[[#This Row],[Name / Club]],tblNow_Div2A[[Name / Club]:[Points]],5,FALSE))</f>
        <v>0</v>
      </c>
      <c r="S590" s="1">
        <f>IF(ISNA(VLOOKUP(tblPointScore[[#This Row],[Name / Club]],tblNow_Div2B[[Name / Club]:[Points]],5,FALSE)),0,VLOOKUP(tblPointScore[[#This Row],[Name / Club]],tblNow_Div2B[[Name / Club]:[Points]],5,FALSE))</f>
        <v>0</v>
      </c>
      <c r="T59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90" s="1">
        <f>IF(ISNA(VLOOKUP(tblPointScore[[#This Row],[Name / Club]],tblSthn_Div1[[Name / Club]:[Points]],5,FALSE)),0,VLOOKUP(tblPointScore[[#This Row],[Name / Club]],tblSthn_Div1[[Name / Club]:[Points]],5,FALSE))</f>
        <v>0</v>
      </c>
      <c r="V590" s="1">
        <f>IF(ISNA(VLOOKUP(tblPointScore[[#This Row],[Name / Club]],tblSthn_Div2[[Name / Club]:[Points]],5,FALSE)),0,VLOOKUP(tblPointScore[[#This Row],[Name / Club]],tblSthn_Div2[[Name / Club]:[Points]],5,FALSE))</f>
        <v>0</v>
      </c>
      <c r="W590" s="1">
        <f>IF(ISNA(VLOOKUP(tblPointScore[[#This Row],[Name / Club]],tblSthn_Div1[Name / Club],1,FALSE)),IF(ISNA(VLOOKUP(tblPointScore[[#This Row],[Name / Club]],tblSthn_Div2[Name / Club],1,FALSE)),0,3),3)</f>
        <v>0</v>
      </c>
      <c r="X590" s="1">
        <f>SUM(tblPointScore[[#This Row],[Glbn Div 1]:[Sth H Pts]])</f>
        <v>0</v>
      </c>
      <c r="Y59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9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90" s="38" t="str">
        <f>IF(AND(tblPointScore[[#This Row],[Div 1 Pts]]&gt;0,tblPointScore[[#This Row],[Div 2 Pts]]&gt;0),"Y","N")</f>
        <v>N</v>
      </c>
      <c r="AB590" s="35" t="str">
        <f>IF(AND(tblPointScore[[#This Row],[Mac Div 1 A]]&gt;0,tblPointScore[[#This Row],[Mac Div 1 B]]&gt;0),"Y","N")</f>
        <v>N</v>
      </c>
      <c r="AC590" s="35" t="str">
        <f>IF(AND(tblPointScore[[#This Row],[Mac Div 2 A]]&gt;0,tblPointScore[[#This Row],[Mac Div 2 B]]&gt;0),"Y","N")</f>
        <v>N</v>
      </c>
      <c r="AD590" s="35" t="str">
        <f>IF(AND(tblPointScore[[#This Row],[Now Div 1 A]]&gt;0,tblPointScore[[#This Row],[Now Div 1 B]]&gt;0),"Y","N")</f>
        <v>N</v>
      </c>
      <c r="AE590" s="35" t="str">
        <f>IF(AND(tblPointScore[[#This Row],[Now Div 2 A]]&gt;0,tblPointScore[[#This Row],[Now Div 2 B]]&gt;0),"Y","N")</f>
        <v>N</v>
      </c>
      <c r="AF59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91" spans="1:32" hidden="1">
      <c r="A591" s="1">
        <f ca="1">CELL("row", A590)-1</f>
        <v>589</v>
      </c>
      <c r="B591" s="7" t="s">
        <v>313</v>
      </c>
      <c r="C591" s="7" t="s">
        <v>685</v>
      </c>
      <c r="D591" s="4" t="str">
        <f>CONCATENATE(tblPointScore[[#This Row],[Name]]," - ",tblPointScore[[#This Row],[Club]])</f>
        <v>Soto Frank - ICC</v>
      </c>
      <c r="E591" s="1">
        <f>IF(ISNA(VLOOKUP(tblPointScore[[#This Row],[Name / Club]],tblGlbn_Div1[[Name / Club]:[Points]],5,FALSE)),0,VLOOKUP(tblPointScore[[#This Row],[Name / Club]],tblGlbn_Div1[[Name / Club]:[Points]],5,FALSE))</f>
        <v>0</v>
      </c>
      <c r="F591" s="1">
        <f>IF(ISNA(VLOOKUP(tblPointScore[[#This Row],[Name / Club]],tblGlbn_Div2[[Name / Club]:[Points]],5,FALSE)),0,VLOOKUP(tblPointScore[[#This Row],[Name / Club]],tblGlbn_Div2[[Name / Club]:[Points]],5,FALSE))</f>
        <v>0</v>
      </c>
      <c r="G591" s="1">
        <f>IF(ISNA(VLOOKUP(tblPointScore[[#This Row],[Name / Club]],tblGlbn_Div1[Name / Club],1,FALSE)),IF(ISNA(VLOOKUP(tblPointScore[[#This Row],[Name / Club]],tblGlbn_Div2[Name / Club],1,FALSE)),0,3),3)</f>
        <v>0</v>
      </c>
      <c r="H591" s="1">
        <f>IF(ISNA(VLOOKUP(tblPointScore[[#This Row],[Name / Club]],tblIll_Div1[[Name / Club]:[Points]],5,FALSE)),0,VLOOKUP(tblPointScore[[#This Row],[Name / Club]],tblIll_Div1[[Name / Club]:[Points]],5,FALSE))</f>
        <v>0</v>
      </c>
      <c r="I591" s="1">
        <f>IF(ISNA(VLOOKUP(tblPointScore[[#This Row],[Name / Club]],tblIll_Div2[[Name / Club]:[Points]],5,FALSE)),0,VLOOKUP(tblPointScore[[#This Row],[Name / Club]],tblIll_Div2[[Name / Club]:[Points]],5,FALSE))</f>
        <v>0</v>
      </c>
      <c r="J591" s="1">
        <f>IF(ISNA(VLOOKUP(tblPointScore[[#This Row],[Name / Club]],tblIll_Div1[Name / Club],1,FALSE)),IF(ISNA(VLOOKUP(tblPointScore[[#This Row],[Name / Club]],tblIll_Div2[Name / Club],1,FALSE)),0,3),3)</f>
        <v>0</v>
      </c>
      <c r="K591" s="1">
        <f>IF(ISNA(VLOOKUP(tblPointScore[[#This Row],[Name / Club]],tblMac_Div1A[[Name / Club]:[Points]],5,FALSE)),0,VLOOKUP(tblPointScore[[#This Row],[Name / Club]],tblMac_Div1A[[Name / Club]:[Points]],5,FALSE))</f>
        <v>0</v>
      </c>
      <c r="L591" s="1">
        <f>IF(ISNA(VLOOKUP(tblPointScore[[#This Row],[Name / Club]],tblMac_Div1B[[Name / Club]:[Points]],5,FALSE)),0,VLOOKUP(tblPointScore[[#This Row],[Name / Club]],tblMac_Div1B[[Name / Club]:[Points]],5,FALSE))</f>
        <v>0</v>
      </c>
      <c r="M591" s="1">
        <f>IF(ISNA(VLOOKUP(tblPointScore[[#This Row],[Name / Club]],tblMac_Div2A[[Name / Club]:[Points]],5,FALSE)),0,VLOOKUP(tblPointScore[[#This Row],[Name / Club]],tblMac_Div2A[[Name / Club]:[Points]],5,FALSE))</f>
        <v>0</v>
      </c>
      <c r="N591" s="1">
        <f>IF(ISNA(VLOOKUP(tblPointScore[[#This Row],[Name / Club]],tblMac_Div2B[[Name / Club]:[Points]],5,FALSE)),0,VLOOKUP(tblPointScore[[#This Row],[Name / Club]],tblMac_Div2B[[Name / Club]:[Points]],5,FALSE))</f>
        <v>0</v>
      </c>
      <c r="O59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91" s="1">
        <f>IF(ISNA(VLOOKUP(tblPointScore[[#This Row],[Name / Club]],tblNow_Div1A[[Name / Club]:[Points]],5,FALSE)),0,VLOOKUP(tblPointScore[[#This Row],[Name / Club]],tblNow_Div1A[[Name / Club]:[Points]],5,FALSE))</f>
        <v>0</v>
      </c>
      <c r="Q591" s="1">
        <f>IF(ISNA(VLOOKUP(tblPointScore[[#This Row],[Name / Club]],tblNow_Div1B[[Name / Club]:[Points]],5,FALSE)),0,VLOOKUP(tblPointScore[[#This Row],[Name / Club]],tblNow_Div1B[[Name / Club]:[Points]],5,FALSE))</f>
        <v>0</v>
      </c>
      <c r="R591" s="1">
        <f>IF(ISNA(VLOOKUP(tblPointScore[[#This Row],[Name / Club]],tblNow_Div2A[[Name / Club]:[Points]],5,FALSE)),0,VLOOKUP(tblPointScore[[#This Row],[Name / Club]],tblNow_Div2A[[Name / Club]:[Points]],5,FALSE))</f>
        <v>0</v>
      </c>
      <c r="S591" s="1">
        <f>IF(ISNA(VLOOKUP(tblPointScore[[#This Row],[Name / Club]],tblNow_Div2B[[Name / Club]:[Points]],5,FALSE)),0,VLOOKUP(tblPointScore[[#This Row],[Name / Club]],tblNow_Div2B[[Name / Club]:[Points]],5,FALSE))</f>
        <v>0</v>
      </c>
      <c r="T59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91" s="1">
        <f>IF(ISNA(VLOOKUP(tblPointScore[[#This Row],[Name / Club]],tblSthn_Div1[[Name / Club]:[Points]],5,FALSE)),0,VLOOKUP(tblPointScore[[#This Row],[Name / Club]],tblSthn_Div1[[Name / Club]:[Points]],5,FALSE))</f>
        <v>0</v>
      </c>
      <c r="V591" s="1">
        <f>IF(ISNA(VLOOKUP(tblPointScore[[#This Row],[Name / Club]],tblSthn_Div2[[Name / Club]:[Points]],5,FALSE)),0,VLOOKUP(tblPointScore[[#This Row],[Name / Club]],tblSthn_Div2[[Name / Club]:[Points]],5,FALSE))</f>
        <v>0</v>
      </c>
      <c r="W591" s="1">
        <f>IF(ISNA(VLOOKUP(tblPointScore[[#This Row],[Name / Club]],tblSthn_Div1[Name / Club],1,FALSE)),IF(ISNA(VLOOKUP(tblPointScore[[#This Row],[Name / Club]],tblSthn_Div2[Name / Club],1,FALSE)),0,3),3)</f>
        <v>0</v>
      </c>
      <c r="X591" s="1">
        <f>SUM(tblPointScore[[#This Row],[Glbn Div 1]:[Sth H Pts]])</f>
        <v>0</v>
      </c>
      <c r="Y59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9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91" s="38" t="str">
        <f>IF(AND(tblPointScore[[#This Row],[Div 1 Pts]]&gt;0,tblPointScore[[#This Row],[Div 2 Pts]]&gt;0),"Y","N")</f>
        <v>N</v>
      </c>
      <c r="AB591" s="35" t="str">
        <f>IF(AND(tblPointScore[[#This Row],[Mac Div 1 A]]&gt;0,tblPointScore[[#This Row],[Mac Div 1 B]]&gt;0),"Y","N")</f>
        <v>N</v>
      </c>
      <c r="AC591" s="35" t="str">
        <f>IF(AND(tblPointScore[[#This Row],[Mac Div 2 A]]&gt;0,tblPointScore[[#This Row],[Mac Div 2 B]]&gt;0),"Y","N")</f>
        <v>N</v>
      </c>
      <c r="AD591" s="35" t="str">
        <f>IF(AND(tblPointScore[[#This Row],[Now Div 1 A]]&gt;0,tblPointScore[[#This Row],[Now Div 1 B]]&gt;0),"Y","N")</f>
        <v>N</v>
      </c>
      <c r="AE591" s="35" t="str">
        <f>IF(AND(tblPointScore[[#This Row],[Now Div 2 A]]&gt;0,tblPointScore[[#This Row],[Now Div 2 B]]&gt;0),"Y","N")</f>
        <v>N</v>
      </c>
      <c r="AF59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92" spans="1:32" hidden="1">
      <c r="A592" s="1">
        <f ca="1">CELL("row", A591)-1</f>
        <v>590</v>
      </c>
      <c r="B592" s="7" t="s">
        <v>25</v>
      </c>
      <c r="C592" s="7" t="s">
        <v>685</v>
      </c>
      <c r="D592" s="4" t="str">
        <f>CONCATENATE(tblPointScore[[#This Row],[Name]]," - ",tblPointScore[[#This Row],[Club]])</f>
        <v>Sousa Marco  - ICC</v>
      </c>
      <c r="E592" s="1">
        <f>IF(ISNA(VLOOKUP(tblPointScore[[#This Row],[Name / Club]],tblGlbn_Div1[[Name / Club]:[Points]],5,FALSE)),0,VLOOKUP(tblPointScore[[#This Row],[Name / Club]],tblGlbn_Div1[[Name / Club]:[Points]],5,FALSE))</f>
        <v>0</v>
      </c>
      <c r="F592" s="1">
        <f>IF(ISNA(VLOOKUP(tblPointScore[[#This Row],[Name / Club]],tblGlbn_Div2[[Name / Club]:[Points]],5,FALSE)),0,VLOOKUP(tblPointScore[[#This Row],[Name / Club]],tblGlbn_Div2[[Name / Club]:[Points]],5,FALSE))</f>
        <v>0</v>
      </c>
      <c r="G592" s="1">
        <f>IF(ISNA(VLOOKUP(tblPointScore[[#This Row],[Name / Club]],tblGlbn_Div1[Name / Club],1,FALSE)),IF(ISNA(VLOOKUP(tblPointScore[[#This Row],[Name / Club]],tblGlbn_Div2[Name / Club],1,FALSE)),0,3),3)</f>
        <v>0</v>
      </c>
      <c r="H592" s="1">
        <f>IF(ISNA(VLOOKUP(tblPointScore[[#This Row],[Name / Club]],tblIll_Div1[[Name / Club]:[Points]],5,FALSE)),0,VLOOKUP(tblPointScore[[#This Row],[Name / Club]],tblIll_Div1[[Name / Club]:[Points]],5,FALSE))</f>
        <v>0</v>
      </c>
      <c r="I592" s="1">
        <f>IF(ISNA(VLOOKUP(tblPointScore[[#This Row],[Name / Club]],tblIll_Div2[[Name / Club]:[Points]],5,FALSE)),0,VLOOKUP(tblPointScore[[#This Row],[Name / Club]],tblIll_Div2[[Name / Club]:[Points]],5,FALSE))</f>
        <v>0</v>
      </c>
      <c r="J592" s="1">
        <f>IF(ISNA(VLOOKUP(tblPointScore[[#This Row],[Name / Club]],tblIll_Div1[Name / Club],1,FALSE)),IF(ISNA(VLOOKUP(tblPointScore[[#This Row],[Name / Club]],tblIll_Div2[Name / Club],1,FALSE)),0,3),3)</f>
        <v>0</v>
      </c>
      <c r="K592" s="1">
        <f>IF(ISNA(VLOOKUP(tblPointScore[[#This Row],[Name / Club]],tblMac_Div1A[[Name / Club]:[Points]],5,FALSE)),0,VLOOKUP(tblPointScore[[#This Row],[Name / Club]],tblMac_Div1A[[Name / Club]:[Points]],5,FALSE))</f>
        <v>0</v>
      </c>
      <c r="L592" s="1">
        <f>IF(ISNA(VLOOKUP(tblPointScore[[#This Row],[Name / Club]],tblMac_Div1B[[Name / Club]:[Points]],5,FALSE)),0,VLOOKUP(tblPointScore[[#This Row],[Name / Club]],tblMac_Div1B[[Name / Club]:[Points]],5,FALSE))</f>
        <v>0</v>
      </c>
      <c r="M592" s="1">
        <f>IF(ISNA(VLOOKUP(tblPointScore[[#This Row],[Name / Club]],tblMac_Div2A[[Name / Club]:[Points]],5,FALSE)),0,VLOOKUP(tblPointScore[[#This Row],[Name / Club]],tblMac_Div2A[[Name / Club]:[Points]],5,FALSE))</f>
        <v>0</v>
      </c>
      <c r="N592" s="1">
        <f>IF(ISNA(VLOOKUP(tblPointScore[[#This Row],[Name / Club]],tblMac_Div2B[[Name / Club]:[Points]],5,FALSE)),0,VLOOKUP(tblPointScore[[#This Row],[Name / Club]],tblMac_Div2B[[Name / Club]:[Points]],5,FALSE))</f>
        <v>0</v>
      </c>
      <c r="O59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92" s="1">
        <f>IF(ISNA(VLOOKUP(tblPointScore[[#This Row],[Name / Club]],tblNow_Div1A[[Name / Club]:[Points]],5,FALSE)),0,VLOOKUP(tblPointScore[[#This Row],[Name / Club]],tblNow_Div1A[[Name / Club]:[Points]],5,FALSE))</f>
        <v>0</v>
      </c>
      <c r="Q592" s="1">
        <f>IF(ISNA(VLOOKUP(tblPointScore[[#This Row],[Name / Club]],tblNow_Div1B[[Name / Club]:[Points]],5,FALSE)),0,VLOOKUP(tblPointScore[[#This Row],[Name / Club]],tblNow_Div1B[[Name / Club]:[Points]],5,FALSE))</f>
        <v>0</v>
      </c>
      <c r="R592" s="1">
        <f>IF(ISNA(VLOOKUP(tblPointScore[[#This Row],[Name / Club]],tblNow_Div2A[[Name / Club]:[Points]],5,FALSE)),0,VLOOKUP(tblPointScore[[#This Row],[Name / Club]],tblNow_Div2A[[Name / Club]:[Points]],5,FALSE))</f>
        <v>0</v>
      </c>
      <c r="S592" s="1">
        <f>IF(ISNA(VLOOKUP(tblPointScore[[#This Row],[Name / Club]],tblNow_Div2B[[Name / Club]:[Points]],5,FALSE)),0,VLOOKUP(tblPointScore[[#This Row],[Name / Club]],tblNow_Div2B[[Name / Club]:[Points]],5,FALSE))</f>
        <v>0</v>
      </c>
      <c r="T59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92" s="1">
        <f>IF(ISNA(VLOOKUP(tblPointScore[[#This Row],[Name / Club]],tblSthn_Div1[[Name / Club]:[Points]],5,FALSE)),0,VLOOKUP(tblPointScore[[#This Row],[Name / Club]],tblSthn_Div1[[Name / Club]:[Points]],5,FALSE))</f>
        <v>0</v>
      </c>
      <c r="V592" s="1">
        <f>IF(ISNA(VLOOKUP(tblPointScore[[#This Row],[Name / Club]],tblSthn_Div2[[Name / Club]:[Points]],5,FALSE)),0,VLOOKUP(tblPointScore[[#This Row],[Name / Club]],tblSthn_Div2[[Name / Club]:[Points]],5,FALSE))</f>
        <v>0</v>
      </c>
      <c r="W592" s="1">
        <f>IF(ISNA(VLOOKUP(tblPointScore[[#This Row],[Name / Club]],tblSthn_Div1[Name / Club],1,FALSE)),IF(ISNA(VLOOKUP(tblPointScore[[#This Row],[Name / Club]],tblSthn_Div2[Name / Club],1,FALSE)),0,3),3)</f>
        <v>0</v>
      </c>
      <c r="X592" s="1">
        <f>SUM(tblPointScore[[#This Row],[Glbn Div 1]:[Sth H Pts]])</f>
        <v>0</v>
      </c>
      <c r="Y59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9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92" s="38" t="str">
        <f>IF(AND(tblPointScore[[#This Row],[Div 1 Pts]]&gt;0,tblPointScore[[#This Row],[Div 2 Pts]]&gt;0),"Y","N")</f>
        <v>N</v>
      </c>
      <c r="AB592" s="35" t="str">
        <f>IF(AND(tblPointScore[[#This Row],[Mac Div 1 A]]&gt;0,tblPointScore[[#This Row],[Mac Div 1 B]]&gt;0),"Y","N")</f>
        <v>N</v>
      </c>
      <c r="AC592" s="35" t="str">
        <f>IF(AND(tblPointScore[[#This Row],[Mac Div 2 A]]&gt;0,tblPointScore[[#This Row],[Mac Div 2 B]]&gt;0),"Y","N")</f>
        <v>N</v>
      </c>
      <c r="AD592" s="35" t="str">
        <f>IF(AND(tblPointScore[[#This Row],[Now Div 1 A]]&gt;0,tblPointScore[[#This Row],[Now Div 1 B]]&gt;0),"Y","N")</f>
        <v>N</v>
      </c>
      <c r="AE592" s="35" t="str">
        <f>IF(AND(tblPointScore[[#This Row],[Now Div 2 A]]&gt;0,tblPointScore[[#This Row],[Now Div 2 B]]&gt;0),"Y","N")</f>
        <v>N</v>
      </c>
      <c r="AF59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93" spans="1:32" hidden="1">
      <c r="A593" s="1">
        <f ca="1">CELL("row", A592)-1</f>
        <v>591</v>
      </c>
      <c r="B593" s="7" t="s">
        <v>531</v>
      </c>
      <c r="C593" s="7" t="s">
        <v>681</v>
      </c>
      <c r="D593" s="4" t="str">
        <f>CONCATENATE(tblPointScore[[#This Row],[Name]]," - ",tblPointScore[[#This Row],[Club]])</f>
        <v>Sparkman Scott - GCC</v>
      </c>
      <c r="E593" s="1">
        <f>IF(ISNA(VLOOKUP(tblPointScore[[#This Row],[Name / Club]],tblGlbn_Div1[[Name / Club]:[Points]],5,FALSE)),0,VLOOKUP(tblPointScore[[#This Row],[Name / Club]],tblGlbn_Div1[[Name / Club]:[Points]],5,FALSE))</f>
        <v>0</v>
      </c>
      <c r="F593" s="9">
        <f>IF(ISNA(VLOOKUP(tblPointScore[[#This Row],[Name / Club]],tblGlbn_Div2[[Name / Club]:[Points]],5,FALSE)),0,VLOOKUP(tblPointScore[[#This Row],[Name / Club]],tblGlbn_Div2[[Name / Club]:[Points]],5,FALSE))</f>
        <v>0</v>
      </c>
      <c r="G593" s="9">
        <f>IF(ISNA(VLOOKUP(tblPointScore[[#This Row],[Name / Club]],tblGlbn_Div1[Name / Club],1,FALSE)),IF(ISNA(VLOOKUP(tblPointScore[[#This Row],[Name / Club]],tblGlbn_Div2[Name / Club],1,FALSE)),0,3),3)</f>
        <v>0</v>
      </c>
      <c r="H593" s="1">
        <f>IF(ISNA(VLOOKUP(tblPointScore[[#This Row],[Name / Club]],tblIll_Div1[[Name / Club]:[Points]],5,FALSE)),0,VLOOKUP(tblPointScore[[#This Row],[Name / Club]],tblIll_Div1[[Name / Club]:[Points]],5,FALSE))</f>
        <v>0</v>
      </c>
      <c r="I593" s="1">
        <f>IF(ISNA(VLOOKUP(tblPointScore[[#This Row],[Name / Club]],tblIll_Div2[[Name / Club]:[Points]],5,FALSE)),0,VLOOKUP(tblPointScore[[#This Row],[Name / Club]],tblIll_Div2[[Name / Club]:[Points]],5,FALSE))</f>
        <v>0</v>
      </c>
      <c r="J593" s="1">
        <f>IF(ISNA(VLOOKUP(tblPointScore[[#This Row],[Name / Club]],tblIll_Div1[Name / Club],1,FALSE)),IF(ISNA(VLOOKUP(tblPointScore[[#This Row],[Name / Club]],tblIll_Div2[Name / Club],1,FALSE)),0,3),3)</f>
        <v>0</v>
      </c>
      <c r="K593" s="1">
        <f>IF(ISNA(VLOOKUP(tblPointScore[[#This Row],[Name / Club]],tblMac_Div1A[[Name / Club]:[Points]],5,FALSE)),0,VLOOKUP(tblPointScore[[#This Row],[Name / Club]],tblMac_Div1A[[Name / Club]:[Points]],5,FALSE))</f>
        <v>0</v>
      </c>
      <c r="L593" s="1">
        <f>IF(ISNA(VLOOKUP(tblPointScore[[#This Row],[Name / Club]],tblMac_Div1B[[Name / Club]:[Points]],5,FALSE)),0,VLOOKUP(tblPointScore[[#This Row],[Name / Club]],tblMac_Div1B[[Name / Club]:[Points]],5,FALSE))</f>
        <v>0</v>
      </c>
      <c r="M593" s="1">
        <f>IF(ISNA(VLOOKUP(tblPointScore[[#This Row],[Name / Club]],tblMac_Div2A[[Name / Club]:[Points]],5,FALSE)),0,VLOOKUP(tblPointScore[[#This Row],[Name / Club]],tblMac_Div2A[[Name / Club]:[Points]],5,FALSE))</f>
        <v>0</v>
      </c>
      <c r="N593" s="1">
        <f>IF(ISNA(VLOOKUP(tblPointScore[[#This Row],[Name / Club]],tblMac_Div2B[[Name / Club]:[Points]],5,FALSE)),0,VLOOKUP(tblPointScore[[#This Row],[Name / Club]],tblMac_Div2B[[Name / Club]:[Points]],5,FALSE))</f>
        <v>0</v>
      </c>
      <c r="O59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93" s="1">
        <f>IF(ISNA(VLOOKUP(tblPointScore[[#This Row],[Name / Club]],tblNow_Div1A[[Name / Club]:[Points]],5,FALSE)),0,VLOOKUP(tblPointScore[[#This Row],[Name / Club]],tblNow_Div1A[[Name / Club]:[Points]],5,FALSE))</f>
        <v>0</v>
      </c>
      <c r="Q593" s="1">
        <f>IF(ISNA(VLOOKUP(tblPointScore[[#This Row],[Name / Club]],tblNow_Div1B[[Name / Club]:[Points]],5,FALSE)),0,VLOOKUP(tblPointScore[[#This Row],[Name / Club]],tblNow_Div1B[[Name / Club]:[Points]],5,FALSE))</f>
        <v>0</v>
      </c>
      <c r="R593" s="1">
        <f>IF(ISNA(VLOOKUP(tblPointScore[[#This Row],[Name / Club]],tblNow_Div2A[[Name / Club]:[Points]],5,FALSE)),0,VLOOKUP(tblPointScore[[#This Row],[Name / Club]],tblNow_Div2A[[Name / Club]:[Points]],5,FALSE))</f>
        <v>0</v>
      </c>
      <c r="S593" s="1">
        <f>IF(ISNA(VLOOKUP(tblPointScore[[#This Row],[Name / Club]],tblNow_Div2B[[Name / Club]:[Points]],5,FALSE)),0,VLOOKUP(tblPointScore[[#This Row],[Name / Club]],tblNow_Div2B[[Name / Club]:[Points]],5,FALSE))</f>
        <v>0</v>
      </c>
      <c r="T59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93" s="1">
        <f>IF(ISNA(VLOOKUP(tblPointScore[[#This Row],[Name / Club]],tblSthn_Div1[[Name / Club]:[Points]],5,FALSE)),0,VLOOKUP(tblPointScore[[#This Row],[Name / Club]],tblSthn_Div1[[Name / Club]:[Points]],5,FALSE))</f>
        <v>0</v>
      </c>
      <c r="V593" s="1">
        <f>IF(ISNA(VLOOKUP(tblPointScore[[#This Row],[Name / Club]],tblSthn_Div2[[Name / Club]:[Points]],5,FALSE)),0,VLOOKUP(tblPointScore[[#This Row],[Name / Club]],tblSthn_Div2[[Name / Club]:[Points]],5,FALSE))</f>
        <v>0</v>
      </c>
      <c r="W593" s="1">
        <f>IF(ISNA(VLOOKUP(tblPointScore[[#This Row],[Name / Club]],tblSthn_Div1[Name / Club],1,FALSE)),IF(ISNA(VLOOKUP(tblPointScore[[#This Row],[Name / Club]],tblSthn_Div2[Name / Club],1,FALSE)),0,3),3)</f>
        <v>0</v>
      </c>
      <c r="X593" s="9">
        <f>SUM(tblPointScore[[#This Row],[Glbn Div 1]:[Sth H Pts]])</f>
        <v>0</v>
      </c>
      <c r="Y59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9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93" s="38" t="str">
        <f>IF(AND(tblPointScore[[#This Row],[Div 1 Pts]]&gt;0,tblPointScore[[#This Row],[Div 2 Pts]]&gt;0),"Y","N")</f>
        <v>N</v>
      </c>
      <c r="AB593" s="35" t="str">
        <f>IF(AND(tblPointScore[[#This Row],[Mac Div 1 A]]&gt;0,tblPointScore[[#This Row],[Mac Div 1 B]]&gt;0),"Y","N")</f>
        <v>N</v>
      </c>
      <c r="AC593" s="35" t="str">
        <f>IF(AND(tblPointScore[[#This Row],[Mac Div 2 A]]&gt;0,tblPointScore[[#This Row],[Mac Div 2 B]]&gt;0),"Y","N")</f>
        <v>N</v>
      </c>
      <c r="AD593" s="35" t="str">
        <f>IF(AND(tblPointScore[[#This Row],[Now Div 1 A]]&gt;0,tblPointScore[[#This Row],[Now Div 1 B]]&gt;0),"Y","N")</f>
        <v>N</v>
      </c>
      <c r="AE593" s="35" t="str">
        <f>IF(AND(tblPointScore[[#This Row],[Now Div 2 A]]&gt;0,tblPointScore[[#This Row],[Now Div 2 B]]&gt;0),"Y","N")</f>
        <v>N</v>
      </c>
      <c r="AF59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94" spans="1:32" hidden="1">
      <c r="A594" s="1">
        <f ca="1">CELL("row", A593)-1</f>
        <v>592</v>
      </c>
      <c r="B594" s="7" t="s">
        <v>314</v>
      </c>
      <c r="C594" s="7" t="s">
        <v>682</v>
      </c>
      <c r="D594" s="4" t="str">
        <f>CONCATENATE(tblPointScore[[#This Row],[Name]]," - ",tblPointScore[[#This Row],[Club]])</f>
        <v>Sperring John - CCC</v>
      </c>
      <c r="E594" s="1">
        <f>IF(ISNA(VLOOKUP(tblPointScore[[#This Row],[Name / Club]],tblGlbn_Div1[[Name / Club]:[Points]],5,FALSE)),0,VLOOKUP(tblPointScore[[#This Row],[Name / Club]],tblGlbn_Div1[[Name / Club]:[Points]],5,FALSE))</f>
        <v>0</v>
      </c>
      <c r="F594" s="1">
        <f>IF(ISNA(VLOOKUP(tblPointScore[[#This Row],[Name / Club]],tblGlbn_Div2[[Name / Club]:[Points]],5,FALSE)),0,VLOOKUP(tblPointScore[[#This Row],[Name / Club]],tblGlbn_Div2[[Name / Club]:[Points]],5,FALSE))</f>
        <v>0</v>
      </c>
      <c r="G594" s="1">
        <f>IF(ISNA(VLOOKUP(tblPointScore[[#This Row],[Name / Club]],tblGlbn_Div1[Name / Club],1,FALSE)),IF(ISNA(VLOOKUP(tblPointScore[[#This Row],[Name / Club]],tblGlbn_Div2[Name / Club],1,FALSE)),0,3),3)</f>
        <v>0</v>
      </c>
      <c r="H594" s="1">
        <f>IF(ISNA(VLOOKUP(tblPointScore[[#This Row],[Name / Club]],tblIll_Div1[[Name / Club]:[Points]],5,FALSE)),0,VLOOKUP(tblPointScore[[#This Row],[Name / Club]],tblIll_Div1[[Name / Club]:[Points]],5,FALSE))</f>
        <v>0</v>
      </c>
      <c r="I594" s="1">
        <f>IF(ISNA(VLOOKUP(tblPointScore[[#This Row],[Name / Club]],tblIll_Div2[[Name / Club]:[Points]],5,FALSE)),0,VLOOKUP(tblPointScore[[#This Row],[Name / Club]],tblIll_Div2[[Name / Club]:[Points]],5,FALSE))</f>
        <v>0</v>
      </c>
      <c r="J594" s="1">
        <f>IF(ISNA(VLOOKUP(tblPointScore[[#This Row],[Name / Club]],tblIll_Div1[Name / Club],1,FALSE)),IF(ISNA(VLOOKUP(tblPointScore[[#This Row],[Name / Club]],tblIll_Div2[Name / Club],1,FALSE)),0,3),3)</f>
        <v>0</v>
      </c>
      <c r="K594" s="1">
        <f>IF(ISNA(VLOOKUP(tblPointScore[[#This Row],[Name / Club]],tblMac_Div1A[[Name / Club]:[Points]],5,FALSE)),0,VLOOKUP(tblPointScore[[#This Row],[Name / Club]],tblMac_Div1A[[Name / Club]:[Points]],5,FALSE))</f>
        <v>0</v>
      </c>
      <c r="L594" s="1">
        <f>IF(ISNA(VLOOKUP(tblPointScore[[#This Row],[Name / Club]],tblMac_Div1B[[Name / Club]:[Points]],5,FALSE)),0,VLOOKUP(tblPointScore[[#This Row],[Name / Club]],tblMac_Div1B[[Name / Club]:[Points]],5,FALSE))</f>
        <v>0</v>
      </c>
      <c r="M594" s="1">
        <f>IF(ISNA(VLOOKUP(tblPointScore[[#This Row],[Name / Club]],tblMac_Div2A[[Name / Club]:[Points]],5,FALSE)),0,VLOOKUP(tblPointScore[[#This Row],[Name / Club]],tblMac_Div2A[[Name / Club]:[Points]],5,FALSE))</f>
        <v>0</v>
      </c>
      <c r="N594" s="1">
        <f>IF(ISNA(VLOOKUP(tblPointScore[[#This Row],[Name / Club]],tblMac_Div2B[[Name / Club]:[Points]],5,FALSE)),0,VLOOKUP(tblPointScore[[#This Row],[Name / Club]],tblMac_Div2B[[Name / Club]:[Points]],5,FALSE))</f>
        <v>0</v>
      </c>
      <c r="O59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94" s="1">
        <f>IF(ISNA(VLOOKUP(tblPointScore[[#This Row],[Name / Club]],tblNow_Div1A[[Name / Club]:[Points]],5,FALSE)),0,VLOOKUP(tblPointScore[[#This Row],[Name / Club]],tblNow_Div1A[[Name / Club]:[Points]],5,FALSE))</f>
        <v>0</v>
      </c>
      <c r="Q594" s="1">
        <f>IF(ISNA(VLOOKUP(tblPointScore[[#This Row],[Name / Club]],tblNow_Div1B[[Name / Club]:[Points]],5,FALSE)),0,VLOOKUP(tblPointScore[[#This Row],[Name / Club]],tblNow_Div1B[[Name / Club]:[Points]],5,FALSE))</f>
        <v>0</v>
      </c>
      <c r="R594" s="1">
        <f>IF(ISNA(VLOOKUP(tblPointScore[[#This Row],[Name / Club]],tblNow_Div2A[[Name / Club]:[Points]],5,FALSE)),0,VLOOKUP(tblPointScore[[#This Row],[Name / Club]],tblNow_Div2A[[Name / Club]:[Points]],5,FALSE))</f>
        <v>0</v>
      </c>
      <c r="S594" s="1">
        <f>IF(ISNA(VLOOKUP(tblPointScore[[#This Row],[Name / Club]],tblNow_Div2B[[Name / Club]:[Points]],5,FALSE)),0,VLOOKUP(tblPointScore[[#This Row],[Name / Club]],tblNow_Div2B[[Name / Club]:[Points]],5,FALSE))</f>
        <v>0</v>
      </c>
      <c r="T59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94" s="1">
        <f>IF(ISNA(VLOOKUP(tblPointScore[[#This Row],[Name / Club]],tblSthn_Div1[[Name / Club]:[Points]],5,FALSE)),0,VLOOKUP(tblPointScore[[#This Row],[Name / Club]],tblSthn_Div1[[Name / Club]:[Points]],5,FALSE))</f>
        <v>0</v>
      </c>
      <c r="V594" s="1">
        <f>IF(ISNA(VLOOKUP(tblPointScore[[#This Row],[Name / Club]],tblSthn_Div2[[Name / Club]:[Points]],5,FALSE)),0,VLOOKUP(tblPointScore[[#This Row],[Name / Club]],tblSthn_Div2[[Name / Club]:[Points]],5,FALSE))</f>
        <v>0</v>
      </c>
      <c r="W594" s="1">
        <f>IF(ISNA(VLOOKUP(tblPointScore[[#This Row],[Name / Club]],tblSthn_Div1[Name / Club],1,FALSE)),IF(ISNA(VLOOKUP(tblPointScore[[#This Row],[Name / Club]],tblSthn_Div2[Name / Club],1,FALSE)),0,3),3)</f>
        <v>0</v>
      </c>
      <c r="X594" s="1">
        <f>SUM(tblPointScore[[#This Row],[Glbn Div 1]:[Sth H Pts]])</f>
        <v>0</v>
      </c>
      <c r="Y59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9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94" s="38" t="str">
        <f>IF(AND(tblPointScore[[#This Row],[Div 1 Pts]]&gt;0,tblPointScore[[#This Row],[Div 2 Pts]]&gt;0),"Y","N")</f>
        <v>N</v>
      </c>
      <c r="AB594" s="35" t="str">
        <f>IF(AND(tblPointScore[[#This Row],[Mac Div 1 A]]&gt;0,tblPointScore[[#This Row],[Mac Div 1 B]]&gt;0),"Y","N")</f>
        <v>N</v>
      </c>
      <c r="AC594" s="35" t="str">
        <f>IF(AND(tblPointScore[[#This Row],[Mac Div 2 A]]&gt;0,tblPointScore[[#This Row],[Mac Div 2 B]]&gt;0),"Y","N")</f>
        <v>N</v>
      </c>
      <c r="AD594" s="35" t="str">
        <f>IF(AND(tblPointScore[[#This Row],[Now Div 1 A]]&gt;0,tblPointScore[[#This Row],[Now Div 1 B]]&gt;0),"Y","N")</f>
        <v>N</v>
      </c>
      <c r="AE594" s="35" t="str">
        <f>IF(AND(tblPointScore[[#This Row],[Now Div 2 A]]&gt;0,tblPointScore[[#This Row],[Now Div 2 B]]&gt;0),"Y","N")</f>
        <v>N</v>
      </c>
      <c r="AF59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95" spans="1:32" hidden="1">
      <c r="A595" s="20">
        <f ca="1">CELL("row", A594)-1</f>
        <v>593</v>
      </c>
      <c r="B595" s="48" t="s">
        <v>680</v>
      </c>
      <c r="C595" s="48" t="s">
        <v>681</v>
      </c>
      <c r="D595" s="22" t="str">
        <f>CONCATENATE(tblPointScore[[#This Row],[Name]]," - ",tblPointScore[[#This Row],[Club]])</f>
        <v>St Vincent Craig - GCC</v>
      </c>
      <c r="E595" s="23">
        <f>IF(ISNA(VLOOKUP(tblPointScore[[#This Row],[Name / Club]],tblGlbn_Div1[[Name / Club]:[Points]],5,FALSE)),0,VLOOKUP(tblPointScore[[#This Row],[Name / Club]],tblGlbn_Div1[[Name / Club]:[Points]],5,FALSE))</f>
        <v>0</v>
      </c>
      <c r="F595" s="23">
        <f>IF(ISNA(VLOOKUP(tblPointScore[[#This Row],[Name / Club]],tblGlbn_Div2[[Name / Club]:[Points]],5,FALSE)),0,VLOOKUP(tblPointScore[[#This Row],[Name / Club]],tblGlbn_Div2[[Name / Club]:[Points]],5,FALSE))</f>
        <v>0</v>
      </c>
      <c r="G595" s="23">
        <f>IF(ISNA(VLOOKUP(tblPointScore[[#This Row],[Name / Club]],tblGlbn_Div1[Name / Club],1,FALSE)),IF(ISNA(VLOOKUP(tblPointScore[[#This Row],[Name / Club]],tblGlbn_Div2[Name / Club],1,FALSE)),0,3),3)</f>
        <v>0</v>
      </c>
      <c r="H595" s="23">
        <f>IF(ISNA(VLOOKUP(tblPointScore[[#This Row],[Name / Club]],tblIll_Div1[[Name / Club]:[Points]],5,FALSE)),0,VLOOKUP(tblPointScore[[#This Row],[Name / Club]],tblIll_Div1[[Name / Club]:[Points]],5,FALSE))</f>
        <v>0</v>
      </c>
      <c r="I595" s="23">
        <f>IF(ISNA(VLOOKUP(tblPointScore[[#This Row],[Name / Club]],tblIll_Div2[[Name / Club]:[Points]],5,FALSE)),0,VLOOKUP(tblPointScore[[#This Row],[Name / Club]],tblIll_Div2[[Name / Club]:[Points]],5,FALSE))</f>
        <v>0</v>
      </c>
      <c r="J595" s="23">
        <f>IF(ISNA(VLOOKUP(tblPointScore[[#This Row],[Name / Club]],tblIll_Div1[Name / Club],1,FALSE)),IF(ISNA(VLOOKUP(tblPointScore[[#This Row],[Name / Club]],tblIll_Div2[Name / Club],1,FALSE)),0,3),3)</f>
        <v>0</v>
      </c>
      <c r="K595" s="23">
        <f>IF(ISNA(VLOOKUP(tblPointScore[[#This Row],[Name / Club]],tblMac_Div1A[[Name / Club]:[Points]],5,FALSE)),0,VLOOKUP(tblPointScore[[#This Row],[Name / Club]],tblMac_Div1A[[Name / Club]:[Points]],5,FALSE))</f>
        <v>0</v>
      </c>
      <c r="L595" s="23">
        <f>IF(ISNA(VLOOKUP(tblPointScore[[#This Row],[Name / Club]],tblMac_Div1B[[Name / Club]:[Points]],5,FALSE)),0,VLOOKUP(tblPointScore[[#This Row],[Name / Club]],tblMac_Div1B[[Name / Club]:[Points]],5,FALSE))</f>
        <v>0</v>
      </c>
      <c r="M595" s="23">
        <f>IF(ISNA(VLOOKUP(tblPointScore[[#This Row],[Name / Club]],tblMac_Div2A[[Name / Club]:[Points]],5,FALSE)),0,VLOOKUP(tblPointScore[[#This Row],[Name / Club]],tblMac_Div2A[[Name / Club]:[Points]],5,FALSE))</f>
        <v>0</v>
      </c>
      <c r="N595" s="23">
        <f>IF(ISNA(VLOOKUP(tblPointScore[[#This Row],[Name / Club]],tblMac_Div2B[[Name / Club]:[Points]],5,FALSE)),0,VLOOKUP(tblPointScore[[#This Row],[Name / Club]],tblMac_Div2B[[Name / Club]:[Points]],5,FALSE))</f>
        <v>0</v>
      </c>
      <c r="O595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95" s="23">
        <f>IF(ISNA(VLOOKUP(tblPointScore[[#This Row],[Name / Club]],tblNow_Div1A[[Name / Club]:[Points]],5,FALSE)),0,VLOOKUP(tblPointScore[[#This Row],[Name / Club]],tblNow_Div1A[[Name / Club]:[Points]],5,FALSE))</f>
        <v>0</v>
      </c>
      <c r="Q595" s="23">
        <f>IF(ISNA(VLOOKUP(tblPointScore[[#This Row],[Name / Club]],tblNow_Div1B[[Name / Club]:[Points]],5,FALSE)),0,VLOOKUP(tblPointScore[[#This Row],[Name / Club]],tblNow_Div1B[[Name / Club]:[Points]],5,FALSE))</f>
        <v>0</v>
      </c>
      <c r="R595" s="23">
        <f>IF(ISNA(VLOOKUP(tblPointScore[[#This Row],[Name / Club]],tblNow_Div2A[[Name / Club]:[Points]],5,FALSE)),0,VLOOKUP(tblPointScore[[#This Row],[Name / Club]],tblNow_Div2A[[Name / Club]:[Points]],5,FALSE))</f>
        <v>0</v>
      </c>
      <c r="S595" s="23">
        <f>IF(ISNA(VLOOKUP(tblPointScore[[#This Row],[Name / Club]],tblNow_Div2B[[Name / Club]:[Points]],5,FALSE)),0,VLOOKUP(tblPointScore[[#This Row],[Name / Club]],tblNow_Div2B[[Name / Club]:[Points]],5,FALSE))</f>
        <v>0</v>
      </c>
      <c r="T595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95" s="23">
        <f>IF(ISNA(VLOOKUP(tblPointScore[[#This Row],[Name / Club]],tblSthn_Div1[[Name / Club]:[Points]],5,FALSE)),0,VLOOKUP(tblPointScore[[#This Row],[Name / Club]],tblSthn_Div1[[Name / Club]:[Points]],5,FALSE))</f>
        <v>0</v>
      </c>
      <c r="V595" s="23">
        <f>IF(ISNA(VLOOKUP(tblPointScore[[#This Row],[Name / Club]],tblSthn_Div2[[Name / Club]:[Points]],5,FALSE)),0,VLOOKUP(tblPointScore[[#This Row],[Name / Club]],tblSthn_Div2[[Name / Club]:[Points]],5,FALSE))</f>
        <v>0</v>
      </c>
      <c r="W595" s="23">
        <f>IF(ISNA(VLOOKUP(tblPointScore[[#This Row],[Name / Club]],tblSthn_Div1[Name / Club],1,FALSE)),IF(ISNA(VLOOKUP(tblPointScore[[#This Row],[Name / Club]],tblSthn_Div2[Name / Club],1,FALSE)),0,3),3)</f>
        <v>0</v>
      </c>
      <c r="X595" s="23">
        <f>SUM(tblPointScore[[#This Row],[Glbn Div 1]:[Sth H Pts]])</f>
        <v>0</v>
      </c>
      <c r="Y595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95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95" s="44" t="str">
        <f>IF(AND(tblPointScore[[#This Row],[Div 1 Pts]]&gt;0,tblPointScore[[#This Row],[Div 2 Pts]]&gt;0),"Y","N")</f>
        <v>N</v>
      </c>
      <c r="AB595" s="45" t="str">
        <f>IF(AND(tblPointScore[[#This Row],[Mac Div 1 A]]&gt;0,tblPointScore[[#This Row],[Mac Div 1 B]]&gt;0),"Y","N")</f>
        <v>N</v>
      </c>
      <c r="AC595" s="45" t="str">
        <f>IF(AND(tblPointScore[[#This Row],[Mac Div 2 A]]&gt;0,tblPointScore[[#This Row],[Mac Div 2 B]]&gt;0),"Y","N")</f>
        <v>N</v>
      </c>
      <c r="AD595" s="45" t="str">
        <f>IF(AND(tblPointScore[[#This Row],[Now Div 1 A]]&gt;0,tblPointScore[[#This Row],[Now Div 1 B]]&gt;0),"Y","N")</f>
        <v>N</v>
      </c>
      <c r="AE595" s="45" t="str">
        <f>IF(AND(tblPointScore[[#This Row],[Now Div 2 A]]&gt;0,tblPointScore[[#This Row],[Now Div 2 B]]&gt;0),"Y","N")</f>
        <v>N</v>
      </c>
      <c r="AF595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96" spans="1:32" hidden="1">
      <c r="A596" s="20">
        <f ca="1">CELL("row", A595)-1</f>
        <v>594</v>
      </c>
      <c r="B596" s="43" t="s">
        <v>648</v>
      </c>
      <c r="C596" s="43" t="s">
        <v>681</v>
      </c>
      <c r="D596" s="22" t="str">
        <f>CONCATENATE(tblPointScore[[#This Row],[Name]]," - ",tblPointScore[[#This Row],[Club]])</f>
        <v>St Vincent Zac - GCC</v>
      </c>
      <c r="E596" s="23">
        <f>IF(ISNA(VLOOKUP(tblPointScore[[#This Row],[Name / Club]],tblGlbn_Div1[[Name / Club]:[Points]],5,FALSE)),0,VLOOKUP(tblPointScore[[#This Row],[Name / Club]],tblGlbn_Div1[[Name / Club]:[Points]],5,FALSE))</f>
        <v>0</v>
      </c>
      <c r="F596" s="23">
        <f>IF(ISNA(VLOOKUP(tblPointScore[[#This Row],[Name / Club]],tblGlbn_Div2[[Name / Club]:[Points]],5,FALSE)),0,VLOOKUP(tblPointScore[[#This Row],[Name / Club]],tblGlbn_Div2[[Name / Club]:[Points]],5,FALSE))</f>
        <v>0</v>
      </c>
      <c r="G596" s="23">
        <f>IF(ISNA(VLOOKUP(tblPointScore[[#This Row],[Name / Club]],tblGlbn_Div1[Name / Club],1,FALSE)),IF(ISNA(VLOOKUP(tblPointScore[[#This Row],[Name / Club]],tblGlbn_Div2[Name / Club],1,FALSE)),0,3),3)</f>
        <v>0</v>
      </c>
      <c r="H596" s="23">
        <f>IF(ISNA(VLOOKUP(tblPointScore[[#This Row],[Name / Club]],tblIll_Div1[[Name / Club]:[Points]],5,FALSE)),0,VLOOKUP(tblPointScore[[#This Row],[Name / Club]],tblIll_Div1[[Name / Club]:[Points]],5,FALSE))</f>
        <v>0</v>
      </c>
      <c r="I596" s="23">
        <f>IF(ISNA(VLOOKUP(tblPointScore[[#This Row],[Name / Club]],tblIll_Div2[[Name / Club]:[Points]],5,FALSE)),0,VLOOKUP(tblPointScore[[#This Row],[Name / Club]],tblIll_Div2[[Name / Club]:[Points]],5,FALSE))</f>
        <v>0</v>
      </c>
      <c r="J596" s="23">
        <f>IF(ISNA(VLOOKUP(tblPointScore[[#This Row],[Name / Club]],tblIll_Div1[Name / Club],1,FALSE)),IF(ISNA(VLOOKUP(tblPointScore[[#This Row],[Name / Club]],tblIll_Div2[Name / Club],1,FALSE)),0,3),3)</f>
        <v>0</v>
      </c>
      <c r="K596" s="23">
        <f>IF(ISNA(VLOOKUP(tblPointScore[[#This Row],[Name / Club]],tblMac_Div1A[[Name / Club]:[Points]],5,FALSE)),0,VLOOKUP(tblPointScore[[#This Row],[Name / Club]],tblMac_Div1A[[Name / Club]:[Points]],5,FALSE))</f>
        <v>0</v>
      </c>
      <c r="L596" s="23">
        <f>IF(ISNA(VLOOKUP(tblPointScore[[#This Row],[Name / Club]],tblMac_Div1B[[Name / Club]:[Points]],5,FALSE)),0,VLOOKUP(tblPointScore[[#This Row],[Name / Club]],tblMac_Div1B[[Name / Club]:[Points]],5,FALSE))</f>
        <v>0</v>
      </c>
      <c r="M596" s="23">
        <f>IF(ISNA(VLOOKUP(tblPointScore[[#This Row],[Name / Club]],tblMac_Div2A[[Name / Club]:[Points]],5,FALSE)),0,VLOOKUP(tblPointScore[[#This Row],[Name / Club]],tblMac_Div2A[[Name / Club]:[Points]],5,FALSE))</f>
        <v>0</v>
      </c>
      <c r="N596" s="23">
        <f>IF(ISNA(VLOOKUP(tblPointScore[[#This Row],[Name / Club]],tblMac_Div2B[[Name / Club]:[Points]],5,FALSE)),0,VLOOKUP(tblPointScore[[#This Row],[Name / Club]],tblMac_Div2B[[Name / Club]:[Points]],5,FALSE))</f>
        <v>0</v>
      </c>
      <c r="O596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96" s="23">
        <f>IF(ISNA(VLOOKUP(tblPointScore[[#This Row],[Name / Club]],tblNow_Div1A[[Name / Club]:[Points]],5,FALSE)),0,VLOOKUP(tblPointScore[[#This Row],[Name / Club]],tblNow_Div1A[[Name / Club]:[Points]],5,FALSE))</f>
        <v>0</v>
      </c>
      <c r="Q596" s="23">
        <f>IF(ISNA(VLOOKUP(tblPointScore[[#This Row],[Name / Club]],tblNow_Div1B[[Name / Club]:[Points]],5,FALSE)),0,VLOOKUP(tblPointScore[[#This Row],[Name / Club]],tblNow_Div1B[[Name / Club]:[Points]],5,FALSE))</f>
        <v>0</v>
      </c>
      <c r="R596" s="23">
        <f>IF(ISNA(VLOOKUP(tblPointScore[[#This Row],[Name / Club]],tblNow_Div2A[[Name / Club]:[Points]],5,FALSE)),0,VLOOKUP(tblPointScore[[#This Row],[Name / Club]],tblNow_Div2A[[Name / Club]:[Points]],5,FALSE))</f>
        <v>0</v>
      </c>
      <c r="S596" s="23">
        <f>IF(ISNA(VLOOKUP(tblPointScore[[#This Row],[Name / Club]],tblNow_Div2B[[Name / Club]:[Points]],5,FALSE)),0,VLOOKUP(tblPointScore[[#This Row],[Name / Club]],tblNow_Div2B[[Name / Club]:[Points]],5,FALSE))</f>
        <v>0</v>
      </c>
      <c r="T596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96" s="23">
        <f>IF(ISNA(VLOOKUP(tblPointScore[[#This Row],[Name / Club]],tblSthn_Div1[[Name / Club]:[Points]],5,FALSE)),0,VLOOKUP(tblPointScore[[#This Row],[Name / Club]],tblSthn_Div1[[Name / Club]:[Points]],5,FALSE))</f>
        <v>0</v>
      </c>
      <c r="V596" s="23">
        <f>IF(ISNA(VLOOKUP(tblPointScore[[#This Row],[Name / Club]],tblSthn_Div2[[Name / Club]:[Points]],5,FALSE)),0,VLOOKUP(tblPointScore[[#This Row],[Name / Club]],tblSthn_Div2[[Name / Club]:[Points]],5,FALSE))</f>
        <v>0</v>
      </c>
      <c r="W596" s="23">
        <f>IF(ISNA(VLOOKUP(tblPointScore[[#This Row],[Name / Club]],tblSthn_Div1[Name / Club],1,FALSE)),IF(ISNA(VLOOKUP(tblPointScore[[#This Row],[Name / Club]],tblSthn_Div2[Name / Club],1,FALSE)),0,3),3)</f>
        <v>0</v>
      </c>
      <c r="X596" s="23">
        <f>SUM(tblPointScore[[#This Row],[Glbn Div 1]:[Sth H Pts]])</f>
        <v>0</v>
      </c>
      <c r="Y596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96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96" s="44" t="str">
        <f>IF(AND(tblPointScore[[#This Row],[Div 1 Pts]]&gt;0,tblPointScore[[#This Row],[Div 2 Pts]]&gt;0),"Y","N")</f>
        <v>N</v>
      </c>
      <c r="AB596" s="45" t="str">
        <f>IF(AND(tblPointScore[[#This Row],[Mac Div 1 A]]&gt;0,tblPointScore[[#This Row],[Mac Div 1 B]]&gt;0),"Y","N")</f>
        <v>N</v>
      </c>
      <c r="AC596" s="45" t="str">
        <f>IF(AND(tblPointScore[[#This Row],[Mac Div 2 A]]&gt;0,tblPointScore[[#This Row],[Mac Div 2 B]]&gt;0),"Y","N")</f>
        <v>N</v>
      </c>
      <c r="AD596" s="45" t="str">
        <f>IF(AND(tblPointScore[[#This Row],[Now Div 1 A]]&gt;0,tblPointScore[[#This Row],[Now Div 1 B]]&gt;0),"Y","N")</f>
        <v>N</v>
      </c>
      <c r="AE596" s="45" t="str">
        <f>IF(AND(tblPointScore[[#This Row],[Now Div 2 A]]&gt;0,tblPointScore[[#This Row],[Now Div 2 B]]&gt;0),"Y","N")</f>
        <v>N</v>
      </c>
      <c r="AF596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97" spans="1:32" hidden="1">
      <c r="A597" s="1">
        <f ca="1">CELL("row", A596)-1</f>
        <v>595</v>
      </c>
      <c r="B597" s="7" t="s">
        <v>57</v>
      </c>
      <c r="C597" s="7" t="s">
        <v>681</v>
      </c>
      <c r="D597" s="4" t="str">
        <f>CONCATENATE(tblPointScore[[#This Row],[Name]]," - ",tblPointScore[[#This Row],[Club]])</f>
        <v>Stalker Nicola - GCC</v>
      </c>
      <c r="E597" s="1">
        <f>IF(ISNA(VLOOKUP(tblPointScore[[#This Row],[Name / Club]],tblGlbn_Div1[[Name / Club]:[Points]],5,FALSE)),0,VLOOKUP(tblPointScore[[#This Row],[Name / Club]],tblGlbn_Div1[[Name / Club]:[Points]],5,FALSE))</f>
        <v>0</v>
      </c>
      <c r="F597" s="1">
        <f>IF(ISNA(VLOOKUP(tblPointScore[[#This Row],[Name / Club]],tblGlbn_Div2[[Name / Club]:[Points]],5,FALSE)),0,VLOOKUP(tblPointScore[[#This Row],[Name / Club]],tblGlbn_Div2[[Name / Club]:[Points]],5,FALSE))</f>
        <v>0</v>
      </c>
      <c r="G597" s="1">
        <f>IF(ISNA(VLOOKUP(tblPointScore[[#This Row],[Name / Club]],tblGlbn_Div1[Name / Club],1,FALSE)),IF(ISNA(VLOOKUP(tblPointScore[[#This Row],[Name / Club]],tblGlbn_Div2[Name / Club],1,FALSE)),0,3),3)</f>
        <v>0</v>
      </c>
      <c r="H597" s="1">
        <f>IF(ISNA(VLOOKUP(tblPointScore[[#This Row],[Name / Club]],tblIll_Div1[[Name / Club]:[Points]],5,FALSE)),0,VLOOKUP(tblPointScore[[#This Row],[Name / Club]],tblIll_Div1[[Name / Club]:[Points]],5,FALSE))</f>
        <v>0</v>
      </c>
      <c r="I597" s="1">
        <f>IF(ISNA(VLOOKUP(tblPointScore[[#This Row],[Name / Club]],tblIll_Div2[[Name / Club]:[Points]],5,FALSE)),0,VLOOKUP(tblPointScore[[#This Row],[Name / Club]],tblIll_Div2[[Name / Club]:[Points]],5,FALSE))</f>
        <v>0</v>
      </c>
      <c r="J597" s="1">
        <f>IF(ISNA(VLOOKUP(tblPointScore[[#This Row],[Name / Club]],tblIll_Div1[Name / Club],1,FALSE)),IF(ISNA(VLOOKUP(tblPointScore[[#This Row],[Name / Club]],tblIll_Div2[Name / Club],1,FALSE)),0,3),3)</f>
        <v>0</v>
      </c>
      <c r="K597" s="1">
        <f>IF(ISNA(VLOOKUP(tblPointScore[[#This Row],[Name / Club]],tblMac_Div1A[[Name / Club]:[Points]],5,FALSE)),0,VLOOKUP(tblPointScore[[#This Row],[Name / Club]],tblMac_Div1A[[Name / Club]:[Points]],5,FALSE))</f>
        <v>0</v>
      </c>
      <c r="L597" s="1">
        <f>IF(ISNA(VLOOKUP(tblPointScore[[#This Row],[Name / Club]],tblMac_Div1B[[Name / Club]:[Points]],5,FALSE)),0,VLOOKUP(tblPointScore[[#This Row],[Name / Club]],tblMac_Div1B[[Name / Club]:[Points]],5,FALSE))</f>
        <v>0</v>
      </c>
      <c r="M597" s="1">
        <f>IF(ISNA(VLOOKUP(tblPointScore[[#This Row],[Name / Club]],tblMac_Div2A[[Name / Club]:[Points]],5,FALSE)),0,VLOOKUP(tblPointScore[[#This Row],[Name / Club]],tblMac_Div2A[[Name / Club]:[Points]],5,FALSE))</f>
        <v>0</v>
      </c>
      <c r="N597" s="1">
        <f>IF(ISNA(VLOOKUP(tblPointScore[[#This Row],[Name / Club]],tblMac_Div2B[[Name / Club]:[Points]],5,FALSE)),0,VLOOKUP(tblPointScore[[#This Row],[Name / Club]],tblMac_Div2B[[Name / Club]:[Points]],5,FALSE))</f>
        <v>0</v>
      </c>
      <c r="O59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97" s="1">
        <f>IF(ISNA(VLOOKUP(tblPointScore[[#This Row],[Name / Club]],tblNow_Div1A[[Name / Club]:[Points]],5,FALSE)),0,VLOOKUP(tblPointScore[[#This Row],[Name / Club]],tblNow_Div1A[[Name / Club]:[Points]],5,FALSE))</f>
        <v>0</v>
      </c>
      <c r="Q597" s="1">
        <f>IF(ISNA(VLOOKUP(tblPointScore[[#This Row],[Name / Club]],tblNow_Div1B[[Name / Club]:[Points]],5,FALSE)),0,VLOOKUP(tblPointScore[[#This Row],[Name / Club]],tblNow_Div1B[[Name / Club]:[Points]],5,FALSE))</f>
        <v>0</v>
      </c>
      <c r="R597" s="1">
        <f>IF(ISNA(VLOOKUP(tblPointScore[[#This Row],[Name / Club]],tblNow_Div2A[[Name / Club]:[Points]],5,FALSE)),0,VLOOKUP(tblPointScore[[#This Row],[Name / Club]],tblNow_Div2A[[Name / Club]:[Points]],5,FALSE))</f>
        <v>0</v>
      </c>
      <c r="S597" s="1">
        <f>IF(ISNA(VLOOKUP(tblPointScore[[#This Row],[Name / Club]],tblNow_Div2B[[Name / Club]:[Points]],5,FALSE)),0,VLOOKUP(tblPointScore[[#This Row],[Name / Club]],tblNow_Div2B[[Name / Club]:[Points]],5,FALSE))</f>
        <v>0</v>
      </c>
      <c r="T59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97" s="1">
        <f>IF(ISNA(VLOOKUP(tblPointScore[[#This Row],[Name / Club]],tblSthn_Div1[[Name / Club]:[Points]],5,FALSE)),0,VLOOKUP(tblPointScore[[#This Row],[Name / Club]],tblSthn_Div1[[Name / Club]:[Points]],5,FALSE))</f>
        <v>0</v>
      </c>
      <c r="V597" s="1">
        <f>IF(ISNA(VLOOKUP(tblPointScore[[#This Row],[Name / Club]],tblSthn_Div2[[Name / Club]:[Points]],5,FALSE)),0,VLOOKUP(tblPointScore[[#This Row],[Name / Club]],tblSthn_Div2[[Name / Club]:[Points]],5,FALSE))</f>
        <v>0</v>
      </c>
      <c r="W597" s="1">
        <f>IF(ISNA(VLOOKUP(tblPointScore[[#This Row],[Name / Club]],tblSthn_Div1[Name / Club],1,FALSE)),IF(ISNA(VLOOKUP(tblPointScore[[#This Row],[Name / Club]],tblSthn_Div2[Name / Club],1,FALSE)),0,3),3)</f>
        <v>0</v>
      </c>
      <c r="X597" s="1">
        <f>SUM(tblPointScore[[#This Row],[Glbn Div 1]:[Sth H Pts]])</f>
        <v>0</v>
      </c>
      <c r="Y59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9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97" s="38" t="str">
        <f>IF(AND(tblPointScore[[#This Row],[Div 1 Pts]]&gt;0,tblPointScore[[#This Row],[Div 2 Pts]]&gt;0),"Y","N")</f>
        <v>N</v>
      </c>
      <c r="AB597" s="35" t="str">
        <f>IF(AND(tblPointScore[[#This Row],[Mac Div 1 A]]&gt;0,tblPointScore[[#This Row],[Mac Div 1 B]]&gt;0),"Y","N")</f>
        <v>N</v>
      </c>
      <c r="AC597" s="35" t="str">
        <f>IF(AND(tblPointScore[[#This Row],[Mac Div 2 A]]&gt;0,tblPointScore[[#This Row],[Mac Div 2 B]]&gt;0),"Y","N")</f>
        <v>N</v>
      </c>
      <c r="AD597" s="35" t="str">
        <f>IF(AND(tblPointScore[[#This Row],[Now Div 1 A]]&gt;0,tblPointScore[[#This Row],[Now Div 1 B]]&gt;0),"Y","N")</f>
        <v>N</v>
      </c>
      <c r="AE597" s="35" t="str">
        <f>IF(AND(tblPointScore[[#This Row],[Now Div 2 A]]&gt;0,tblPointScore[[#This Row],[Now Div 2 B]]&gt;0),"Y","N")</f>
        <v>N</v>
      </c>
      <c r="AF59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98" spans="1:32" hidden="1">
      <c r="A598" s="1">
        <f ca="1">CELL("row", A597)-1</f>
        <v>596</v>
      </c>
      <c r="B598" s="7" t="s">
        <v>82</v>
      </c>
      <c r="C598" s="7" t="s">
        <v>685</v>
      </c>
      <c r="D598" s="4" t="str">
        <f>CONCATENATE(tblPointScore[[#This Row],[Name]]," - ",tblPointScore[[#This Row],[Club]])</f>
        <v>Stephenson Tony  - ICC</v>
      </c>
      <c r="E598" s="1">
        <f>IF(ISNA(VLOOKUP(tblPointScore[[#This Row],[Name / Club]],tblGlbn_Div1[[Name / Club]:[Points]],5,FALSE)),0,VLOOKUP(tblPointScore[[#This Row],[Name / Club]],tblGlbn_Div1[[Name / Club]:[Points]],5,FALSE))</f>
        <v>0</v>
      </c>
      <c r="F598" s="1">
        <f>IF(ISNA(VLOOKUP(tblPointScore[[#This Row],[Name / Club]],tblGlbn_Div2[[Name / Club]:[Points]],5,FALSE)),0,VLOOKUP(tblPointScore[[#This Row],[Name / Club]],tblGlbn_Div2[[Name / Club]:[Points]],5,FALSE))</f>
        <v>0</v>
      </c>
      <c r="G598" s="1">
        <f>IF(ISNA(VLOOKUP(tblPointScore[[#This Row],[Name / Club]],tblGlbn_Div1[Name / Club],1,FALSE)),IF(ISNA(VLOOKUP(tblPointScore[[#This Row],[Name / Club]],tblGlbn_Div2[Name / Club],1,FALSE)),0,3),3)</f>
        <v>0</v>
      </c>
      <c r="H598" s="1">
        <f>IF(ISNA(VLOOKUP(tblPointScore[[#This Row],[Name / Club]],tblIll_Div1[[Name / Club]:[Points]],5,FALSE)),0,VLOOKUP(tblPointScore[[#This Row],[Name / Club]],tblIll_Div1[[Name / Club]:[Points]],5,FALSE))</f>
        <v>0</v>
      </c>
      <c r="I598" s="1">
        <f>IF(ISNA(VLOOKUP(tblPointScore[[#This Row],[Name / Club]],tblIll_Div2[[Name / Club]:[Points]],5,FALSE)),0,VLOOKUP(tblPointScore[[#This Row],[Name / Club]],tblIll_Div2[[Name / Club]:[Points]],5,FALSE))</f>
        <v>0</v>
      </c>
      <c r="J598" s="1">
        <f>IF(ISNA(VLOOKUP(tblPointScore[[#This Row],[Name / Club]],tblIll_Div1[Name / Club],1,FALSE)),IF(ISNA(VLOOKUP(tblPointScore[[#This Row],[Name / Club]],tblIll_Div2[Name / Club],1,FALSE)),0,3),3)</f>
        <v>0</v>
      </c>
      <c r="K598" s="1">
        <f>IF(ISNA(VLOOKUP(tblPointScore[[#This Row],[Name / Club]],tblMac_Div1A[[Name / Club]:[Points]],5,FALSE)),0,VLOOKUP(tblPointScore[[#This Row],[Name / Club]],tblMac_Div1A[[Name / Club]:[Points]],5,FALSE))</f>
        <v>0</v>
      </c>
      <c r="L598" s="1">
        <f>IF(ISNA(VLOOKUP(tblPointScore[[#This Row],[Name / Club]],tblMac_Div1B[[Name / Club]:[Points]],5,FALSE)),0,VLOOKUP(tblPointScore[[#This Row],[Name / Club]],tblMac_Div1B[[Name / Club]:[Points]],5,FALSE))</f>
        <v>0</v>
      </c>
      <c r="M598" s="1">
        <f>IF(ISNA(VLOOKUP(tblPointScore[[#This Row],[Name / Club]],tblMac_Div2A[[Name / Club]:[Points]],5,FALSE)),0,VLOOKUP(tblPointScore[[#This Row],[Name / Club]],tblMac_Div2A[[Name / Club]:[Points]],5,FALSE))</f>
        <v>0</v>
      </c>
      <c r="N598" s="1">
        <f>IF(ISNA(VLOOKUP(tblPointScore[[#This Row],[Name / Club]],tblMac_Div2B[[Name / Club]:[Points]],5,FALSE)),0,VLOOKUP(tblPointScore[[#This Row],[Name / Club]],tblMac_Div2B[[Name / Club]:[Points]],5,FALSE))</f>
        <v>0</v>
      </c>
      <c r="O59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98" s="1">
        <f>IF(ISNA(VLOOKUP(tblPointScore[[#This Row],[Name / Club]],tblNow_Div1A[[Name / Club]:[Points]],5,FALSE)),0,VLOOKUP(tblPointScore[[#This Row],[Name / Club]],tblNow_Div1A[[Name / Club]:[Points]],5,FALSE))</f>
        <v>0</v>
      </c>
      <c r="Q598" s="1">
        <f>IF(ISNA(VLOOKUP(tblPointScore[[#This Row],[Name / Club]],tblNow_Div1B[[Name / Club]:[Points]],5,FALSE)),0,VLOOKUP(tblPointScore[[#This Row],[Name / Club]],tblNow_Div1B[[Name / Club]:[Points]],5,FALSE))</f>
        <v>0</v>
      </c>
      <c r="R598" s="1">
        <f>IF(ISNA(VLOOKUP(tblPointScore[[#This Row],[Name / Club]],tblNow_Div2A[[Name / Club]:[Points]],5,FALSE)),0,VLOOKUP(tblPointScore[[#This Row],[Name / Club]],tblNow_Div2A[[Name / Club]:[Points]],5,FALSE))</f>
        <v>0</v>
      </c>
      <c r="S598" s="1">
        <f>IF(ISNA(VLOOKUP(tblPointScore[[#This Row],[Name / Club]],tblNow_Div2B[[Name / Club]:[Points]],5,FALSE)),0,VLOOKUP(tblPointScore[[#This Row],[Name / Club]],tblNow_Div2B[[Name / Club]:[Points]],5,FALSE))</f>
        <v>0</v>
      </c>
      <c r="T59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98" s="1">
        <f>IF(ISNA(VLOOKUP(tblPointScore[[#This Row],[Name / Club]],tblSthn_Div1[[Name / Club]:[Points]],5,FALSE)),0,VLOOKUP(tblPointScore[[#This Row],[Name / Club]],tblSthn_Div1[[Name / Club]:[Points]],5,FALSE))</f>
        <v>0</v>
      </c>
      <c r="V598" s="1">
        <f>IF(ISNA(VLOOKUP(tblPointScore[[#This Row],[Name / Club]],tblSthn_Div2[[Name / Club]:[Points]],5,FALSE)),0,VLOOKUP(tblPointScore[[#This Row],[Name / Club]],tblSthn_Div2[[Name / Club]:[Points]],5,FALSE))</f>
        <v>0</v>
      </c>
      <c r="W598" s="1">
        <f>IF(ISNA(VLOOKUP(tblPointScore[[#This Row],[Name / Club]],tblSthn_Div1[Name / Club],1,FALSE)),IF(ISNA(VLOOKUP(tblPointScore[[#This Row],[Name / Club]],tblSthn_Div2[Name / Club],1,FALSE)),0,3),3)</f>
        <v>0</v>
      </c>
      <c r="X598" s="1">
        <f>SUM(tblPointScore[[#This Row],[Glbn Div 1]:[Sth H Pts]])</f>
        <v>0</v>
      </c>
      <c r="Y59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9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98" s="38" t="str">
        <f>IF(AND(tblPointScore[[#This Row],[Div 1 Pts]]&gt;0,tblPointScore[[#This Row],[Div 2 Pts]]&gt;0),"Y","N")</f>
        <v>N</v>
      </c>
      <c r="AB598" s="35" t="str">
        <f>IF(AND(tblPointScore[[#This Row],[Mac Div 1 A]]&gt;0,tblPointScore[[#This Row],[Mac Div 1 B]]&gt;0),"Y","N")</f>
        <v>N</v>
      </c>
      <c r="AC598" s="35" t="str">
        <f>IF(AND(tblPointScore[[#This Row],[Mac Div 2 A]]&gt;0,tblPointScore[[#This Row],[Mac Div 2 B]]&gt;0),"Y","N")</f>
        <v>N</v>
      </c>
      <c r="AD598" s="35" t="str">
        <f>IF(AND(tblPointScore[[#This Row],[Now Div 1 A]]&gt;0,tblPointScore[[#This Row],[Now Div 1 B]]&gt;0),"Y","N")</f>
        <v>N</v>
      </c>
      <c r="AE598" s="35" t="str">
        <f>IF(AND(tblPointScore[[#This Row],[Now Div 2 A]]&gt;0,tblPointScore[[#This Row],[Now Div 2 B]]&gt;0),"Y","N")</f>
        <v>N</v>
      </c>
      <c r="AF59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599" spans="1:32" hidden="1">
      <c r="A599" s="1">
        <f ca="1">CELL("row", A598)-1</f>
        <v>597</v>
      </c>
      <c r="B599" s="7" t="s">
        <v>532</v>
      </c>
      <c r="C599" s="7" t="s">
        <v>685</v>
      </c>
      <c r="D599" s="4" t="str">
        <f>CONCATENATE(tblPointScore[[#This Row],[Name]]," - ",tblPointScore[[#This Row],[Club]])</f>
        <v>Stewart Andrew - ICC</v>
      </c>
      <c r="E599" s="1">
        <f>IF(ISNA(VLOOKUP(tblPointScore[[#This Row],[Name / Club]],tblGlbn_Div1[[Name / Club]:[Points]],5,FALSE)),0,VLOOKUP(tblPointScore[[#This Row],[Name / Club]],tblGlbn_Div1[[Name / Club]:[Points]],5,FALSE))</f>
        <v>0</v>
      </c>
      <c r="F599" s="9">
        <f>IF(ISNA(VLOOKUP(tblPointScore[[#This Row],[Name / Club]],tblGlbn_Div2[[Name / Club]:[Points]],5,FALSE)),0,VLOOKUP(tblPointScore[[#This Row],[Name / Club]],tblGlbn_Div2[[Name / Club]:[Points]],5,FALSE))</f>
        <v>0</v>
      </c>
      <c r="G599" s="9">
        <f>IF(ISNA(VLOOKUP(tblPointScore[[#This Row],[Name / Club]],tblGlbn_Div1[Name / Club],1,FALSE)),IF(ISNA(VLOOKUP(tblPointScore[[#This Row],[Name / Club]],tblGlbn_Div2[Name / Club],1,FALSE)),0,3),3)</f>
        <v>0</v>
      </c>
      <c r="H599" s="1">
        <f>IF(ISNA(VLOOKUP(tblPointScore[[#This Row],[Name / Club]],tblIll_Div1[[Name / Club]:[Points]],5,FALSE)),0,VLOOKUP(tblPointScore[[#This Row],[Name / Club]],tblIll_Div1[[Name / Club]:[Points]],5,FALSE))</f>
        <v>0</v>
      </c>
      <c r="I599" s="1">
        <f>IF(ISNA(VLOOKUP(tblPointScore[[#This Row],[Name / Club]],tblIll_Div2[[Name / Club]:[Points]],5,FALSE)),0,VLOOKUP(tblPointScore[[#This Row],[Name / Club]],tblIll_Div2[[Name / Club]:[Points]],5,FALSE))</f>
        <v>0</v>
      </c>
      <c r="J599" s="1">
        <f>IF(ISNA(VLOOKUP(tblPointScore[[#This Row],[Name / Club]],tblIll_Div1[Name / Club],1,FALSE)),IF(ISNA(VLOOKUP(tblPointScore[[#This Row],[Name / Club]],tblIll_Div2[Name / Club],1,FALSE)),0,3),3)</f>
        <v>0</v>
      </c>
      <c r="K599" s="1">
        <f>IF(ISNA(VLOOKUP(tblPointScore[[#This Row],[Name / Club]],tblMac_Div1A[[Name / Club]:[Points]],5,FALSE)),0,VLOOKUP(tblPointScore[[#This Row],[Name / Club]],tblMac_Div1A[[Name / Club]:[Points]],5,FALSE))</f>
        <v>0</v>
      </c>
      <c r="L599" s="1">
        <f>IF(ISNA(VLOOKUP(tblPointScore[[#This Row],[Name / Club]],tblMac_Div1B[[Name / Club]:[Points]],5,FALSE)),0,VLOOKUP(tblPointScore[[#This Row],[Name / Club]],tblMac_Div1B[[Name / Club]:[Points]],5,FALSE))</f>
        <v>0</v>
      </c>
      <c r="M599" s="1">
        <f>IF(ISNA(VLOOKUP(tblPointScore[[#This Row],[Name / Club]],tblMac_Div2A[[Name / Club]:[Points]],5,FALSE)),0,VLOOKUP(tblPointScore[[#This Row],[Name / Club]],tblMac_Div2A[[Name / Club]:[Points]],5,FALSE))</f>
        <v>0</v>
      </c>
      <c r="N599" s="1">
        <f>IF(ISNA(VLOOKUP(tblPointScore[[#This Row],[Name / Club]],tblMac_Div2B[[Name / Club]:[Points]],5,FALSE)),0,VLOOKUP(tblPointScore[[#This Row],[Name / Club]],tblMac_Div2B[[Name / Club]:[Points]],5,FALSE))</f>
        <v>0</v>
      </c>
      <c r="O59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599" s="1">
        <f>IF(ISNA(VLOOKUP(tblPointScore[[#This Row],[Name / Club]],tblNow_Div1A[[Name / Club]:[Points]],5,FALSE)),0,VLOOKUP(tblPointScore[[#This Row],[Name / Club]],tblNow_Div1A[[Name / Club]:[Points]],5,FALSE))</f>
        <v>0</v>
      </c>
      <c r="Q599" s="1">
        <f>IF(ISNA(VLOOKUP(tblPointScore[[#This Row],[Name / Club]],tblNow_Div1B[[Name / Club]:[Points]],5,FALSE)),0,VLOOKUP(tblPointScore[[#This Row],[Name / Club]],tblNow_Div1B[[Name / Club]:[Points]],5,FALSE))</f>
        <v>0</v>
      </c>
      <c r="R599" s="1">
        <f>IF(ISNA(VLOOKUP(tblPointScore[[#This Row],[Name / Club]],tblNow_Div2A[[Name / Club]:[Points]],5,FALSE)),0,VLOOKUP(tblPointScore[[#This Row],[Name / Club]],tblNow_Div2A[[Name / Club]:[Points]],5,FALSE))</f>
        <v>0</v>
      </c>
      <c r="S599" s="1">
        <f>IF(ISNA(VLOOKUP(tblPointScore[[#This Row],[Name / Club]],tblNow_Div2B[[Name / Club]:[Points]],5,FALSE)),0,VLOOKUP(tblPointScore[[#This Row],[Name / Club]],tblNow_Div2B[[Name / Club]:[Points]],5,FALSE))</f>
        <v>0</v>
      </c>
      <c r="T59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599" s="1">
        <f>IF(ISNA(VLOOKUP(tblPointScore[[#This Row],[Name / Club]],tblSthn_Div1[[Name / Club]:[Points]],5,FALSE)),0,VLOOKUP(tblPointScore[[#This Row],[Name / Club]],tblSthn_Div1[[Name / Club]:[Points]],5,FALSE))</f>
        <v>0</v>
      </c>
      <c r="V599" s="1">
        <f>IF(ISNA(VLOOKUP(tblPointScore[[#This Row],[Name / Club]],tblSthn_Div2[[Name / Club]:[Points]],5,FALSE)),0,VLOOKUP(tblPointScore[[#This Row],[Name / Club]],tblSthn_Div2[[Name / Club]:[Points]],5,FALSE))</f>
        <v>0</v>
      </c>
      <c r="W599" s="1">
        <f>IF(ISNA(VLOOKUP(tblPointScore[[#This Row],[Name / Club]],tblSthn_Div1[Name / Club],1,FALSE)),IF(ISNA(VLOOKUP(tblPointScore[[#This Row],[Name / Club]],tblSthn_Div2[Name / Club],1,FALSE)),0,3),3)</f>
        <v>0</v>
      </c>
      <c r="X599" s="9">
        <f>SUM(tblPointScore[[#This Row],[Glbn Div 1]:[Sth H Pts]])</f>
        <v>0</v>
      </c>
      <c r="Y59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59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599" s="38" t="str">
        <f>IF(AND(tblPointScore[[#This Row],[Div 1 Pts]]&gt;0,tblPointScore[[#This Row],[Div 2 Pts]]&gt;0),"Y","N")</f>
        <v>N</v>
      </c>
      <c r="AB599" s="35" t="str">
        <f>IF(AND(tblPointScore[[#This Row],[Mac Div 1 A]]&gt;0,tblPointScore[[#This Row],[Mac Div 1 B]]&gt;0),"Y","N")</f>
        <v>N</v>
      </c>
      <c r="AC599" s="35" t="str">
        <f>IF(AND(tblPointScore[[#This Row],[Mac Div 2 A]]&gt;0,tblPointScore[[#This Row],[Mac Div 2 B]]&gt;0),"Y","N")</f>
        <v>N</v>
      </c>
      <c r="AD599" s="35" t="str">
        <f>IF(AND(tblPointScore[[#This Row],[Now Div 1 A]]&gt;0,tblPointScore[[#This Row],[Now Div 1 B]]&gt;0),"Y","N")</f>
        <v>N</v>
      </c>
      <c r="AE599" s="35" t="str">
        <f>IF(AND(tblPointScore[[#This Row],[Now Div 2 A]]&gt;0,tblPointScore[[#This Row],[Now Div 2 B]]&gt;0),"Y","N")</f>
        <v>N</v>
      </c>
      <c r="AF59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00" spans="1:32" hidden="1">
      <c r="A600" s="1">
        <f ca="1">CELL("row", A599)-1</f>
        <v>598</v>
      </c>
      <c r="B600" s="7" t="s">
        <v>315</v>
      </c>
      <c r="C600" s="7" t="s">
        <v>684</v>
      </c>
      <c r="D600" s="4" t="str">
        <f>CONCATENATE(tblPointScore[[#This Row],[Name]]," - ",tblPointScore[[#This Row],[Club]])</f>
        <v>Stuart Jacob - NVC</v>
      </c>
      <c r="E600" s="1">
        <f>IF(ISNA(VLOOKUP(tblPointScore[[#This Row],[Name / Club]],tblGlbn_Div1[[Name / Club]:[Points]],5,FALSE)),0,VLOOKUP(tblPointScore[[#This Row],[Name / Club]],tblGlbn_Div1[[Name / Club]:[Points]],5,FALSE))</f>
        <v>0</v>
      </c>
      <c r="F600" s="1">
        <f>IF(ISNA(VLOOKUP(tblPointScore[[#This Row],[Name / Club]],tblGlbn_Div2[[Name / Club]:[Points]],5,FALSE)),0,VLOOKUP(tblPointScore[[#This Row],[Name / Club]],tblGlbn_Div2[[Name / Club]:[Points]],5,FALSE))</f>
        <v>0</v>
      </c>
      <c r="G600" s="1">
        <f>IF(ISNA(VLOOKUP(tblPointScore[[#This Row],[Name / Club]],tblGlbn_Div1[Name / Club],1,FALSE)),IF(ISNA(VLOOKUP(tblPointScore[[#This Row],[Name / Club]],tblGlbn_Div2[Name / Club],1,FALSE)),0,3),3)</f>
        <v>0</v>
      </c>
      <c r="H600" s="1">
        <f>IF(ISNA(VLOOKUP(tblPointScore[[#This Row],[Name / Club]],tblIll_Div1[[Name / Club]:[Points]],5,FALSE)),0,VLOOKUP(tblPointScore[[#This Row],[Name / Club]],tblIll_Div1[[Name / Club]:[Points]],5,FALSE))</f>
        <v>0</v>
      </c>
      <c r="I600" s="1">
        <f>IF(ISNA(VLOOKUP(tblPointScore[[#This Row],[Name / Club]],tblIll_Div2[[Name / Club]:[Points]],5,FALSE)),0,VLOOKUP(tblPointScore[[#This Row],[Name / Club]],tblIll_Div2[[Name / Club]:[Points]],5,FALSE))</f>
        <v>0</v>
      </c>
      <c r="J600" s="1">
        <f>IF(ISNA(VLOOKUP(tblPointScore[[#This Row],[Name / Club]],tblIll_Div1[Name / Club],1,FALSE)),IF(ISNA(VLOOKUP(tblPointScore[[#This Row],[Name / Club]],tblIll_Div2[Name / Club],1,FALSE)),0,3),3)</f>
        <v>0</v>
      </c>
      <c r="K600" s="1">
        <f>IF(ISNA(VLOOKUP(tblPointScore[[#This Row],[Name / Club]],tblMac_Div1A[[Name / Club]:[Points]],5,FALSE)),0,VLOOKUP(tblPointScore[[#This Row],[Name / Club]],tblMac_Div1A[[Name / Club]:[Points]],5,FALSE))</f>
        <v>0</v>
      </c>
      <c r="L600" s="1">
        <f>IF(ISNA(VLOOKUP(tblPointScore[[#This Row],[Name / Club]],tblMac_Div1B[[Name / Club]:[Points]],5,FALSE)),0,VLOOKUP(tblPointScore[[#This Row],[Name / Club]],tblMac_Div1B[[Name / Club]:[Points]],5,FALSE))</f>
        <v>0</v>
      </c>
      <c r="M600" s="1">
        <f>IF(ISNA(VLOOKUP(tblPointScore[[#This Row],[Name / Club]],tblMac_Div2A[[Name / Club]:[Points]],5,FALSE)),0,VLOOKUP(tblPointScore[[#This Row],[Name / Club]],tblMac_Div2A[[Name / Club]:[Points]],5,FALSE))</f>
        <v>0</v>
      </c>
      <c r="N600" s="1">
        <f>IF(ISNA(VLOOKUP(tblPointScore[[#This Row],[Name / Club]],tblMac_Div2B[[Name / Club]:[Points]],5,FALSE)),0,VLOOKUP(tblPointScore[[#This Row],[Name / Club]],tblMac_Div2B[[Name / Club]:[Points]],5,FALSE))</f>
        <v>0</v>
      </c>
      <c r="O60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00" s="1">
        <f>IF(ISNA(VLOOKUP(tblPointScore[[#This Row],[Name / Club]],tblNow_Div1A[[Name / Club]:[Points]],5,FALSE)),0,VLOOKUP(tblPointScore[[#This Row],[Name / Club]],tblNow_Div1A[[Name / Club]:[Points]],5,FALSE))</f>
        <v>0</v>
      </c>
      <c r="Q600" s="1">
        <f>IF(ISNA(VLOOKUP(tblPointScore[[#This Row],[Name / Club]],tblNow_Div1B[[Name / Club]:[Points]],5,FALSE)),0,VLOOKUP(tblPointScore[[#This Row],[Name / Club]],tblNow_Div1B[[Name / Club]:[Points]],5,FALSE))</f>
        <v>0</v>
      </c>
      <c r="R600" s="1">
        <f>IF(ISNA(VLOOKUP(tblPointScore[[#This Row],[Name / Club]],tblNow_Div2A[[Name / Club]:[Points]],5,FALSE)),0,VLOOKUP(tblPointScore[[#This Row],[Name / Club]],tblNow_Div2A[[Name / Club]:[Points]],5,FALSE))</f>
        <v>0</v>
      </c>
      <c r="S600" s="1">
        <f>IF(ISNA(VLOOKUP(tblPointScore[[#This Row],[Name / Club]],tblNow_Div2B[[Name / Club]:[Points]],5,FALSE)),0,VLOOKUP(tblPointScore[[#This Row],[Name / Club]],tblNow_Div2B[[Name / Club]:[Points]],5,FALSE))</f>
        <v>0</v>
      </c>
      <c r="T60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00" s="1">
        <f>IF(ISNA(VLOOKUP(tblPointScore[[#This Row],[Name / Club]],tblSthn_Div1[[Name / Club]:[Points]],5,FALSE)),0,VLOOKUP(tblPointScore[[#This Row],[Name / Club]],tblSthn_Div1[[Name / Club]:[Points]],5,FALSE))</f>
        <v>0</v>
      </c>
      <c r="V600" s="1">
        <f>IF(ISNA(VLOOKUP(tblPointScore[[#This Row],[Name / Club]],tblSthn_Div2[[Name / Club]:[Points]],5,FALSE)),0,VLOOKUP(tblPointScore[[#This Row],[Name / Club]],tblSthn_Div2[[Name / Club]:[Points]],5,FALSE))</f>
        <v>0</v>
      </c>
      <c r="W600" s="1">
        <f>IF(ISNA(VLOOKUP(tblPointScore[[#This Row],[Name / Club]],tblSthn_Div1[Name / Club],1,FALSE)),IF(ISNA(VLOOKUP(tblPointScore[[#This Row],[Name / Club]],tblSthn_Div2[Name / Club],1,FALSE)),0,3),3)</f>
        <v>0</v>
      </c>
      <c r="X600" s="1">
        <f>SUM(tblPointScore[[#This Row],[Glbn Div 1]:[Sth H Pts]])</f>
        <v>0</v>
      </c>
      <c r="Y60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0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00" s="38" t="str">
        <f>IF(AND(tblPointScore[[#This Row],[Div 1 Pts]]&gt;0,tblPointScore[[#This Row],[Div 2 Pts]]&gt;0),"Y","N")</f>
        <v>N</v>
      </c>
      <c r="AB600" s="35" t="str">
        <f>IF(AND(tblPointScore[[#This Row],[Mac Div 1 A]]&gt;0,tblPointScore[[#This Row],[Mac Div 1 B]]&gt;0),"Y","N")</f>
        <v>N</v>
      </c>
      <c r="AC600" s="35" t="str">
        <f>IF(AND(tblPointScore[[#This Row],[Mac Div 2 A]]&gt;0,tblPointScore[[#This Row],[Mac Div 2 B]]&gt;0),"Y","N")</f>
        <v>N</v>
      </c>
      <c r="AD600" s="35" t="str">
        <f>IF(AND(tblPointScore[[#This Row],[Now Div 1 A]]&gt;0,tblPointScore[[#This Row],[Now Div 1 B]]&gt;0),"Y","N")</f>
        <v>N</v>
      </c>
      <c r="AE600" s="35" t="str">
        <f>IF(AND(tblPointScore[[#This Row],[Now Div 2 A]]&gt;0,tblPointScore[[#This Row],[Now Div 2 B]]&gt;0),"Y","N")</f>
        <v>N</v>
      </c>
      <c r="AF60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01" spans="1:32" hidden="1">
      <c r="A601" s="1">
        <f ca="1">CELL("row", A600)-1</f>
        <v>599</v>
      </c>
      <c r="B601" s="43" t="s">
        <v>601</v>
      </c>
      <c r="C601" s="43" t="s">
        <v>685</v>
      </c>
      <c r="D601" s="4" t="str">
        <f>CONCATENATE(tblPointScore[[#This Row],[Name]]," - ",tblPointScore[[#This Row],[Club]])</f>
        <v>Stuber Dirk - ICC</v>
      </c>
      <c r="E601" s="9">
        <f>IF(ISNA(VLOOKUP(tblPointScore[[#This Row],[Name / Club]],tblGlbn_Div1[[Name / Club]:[Points]],5,FALSE)),0,VLOOKUP(tblPointScore[[#This Row],[Name / Club]],tblGlbn_Div1[[Name / Club]:[Points]],5,FALSE))</f>
        <v>0</v>
      </c>
      <c r="F601" s="9">
        <f>IF(ISNA(VLOOKUP(tblPointScore[[#This Row],[Name / Club]],tblGlbn_Div2[[Name / Club]:[Points]],5,FALSE)),0,VLOOKUP(tblPointScore[[#This Row],[Name / Club]],tblGlbn_Div2[[Name / Club]:[Points]],5,FALSE))</f>
        <v>0</v>
      </c>
      <c r="G601" s="9">
        <f>IF(ISNA(VLOOKUP(tblPointScore[[#This Row],[Name / Club]],tblGlbn_Div1[Name / Club],1,FALSE)),IF(ISNA(VLOOKUP(tblPointScore[[#This Row],[Name / Club]],tblGlbn_Div2[Name / Club],1,FALSE)),0,3),3)</f>
        <v>0</v>
      </c>
      <c r="H601" s="9">
        <f>IF(ISNA(VLOOKUP(tblPointScore[[#This Row],[Name / Club]],tblIll_Div1[[Name / Club]:[Points]],5,FALSE)),0,VLOOKUP(tblPointScore[[#This Row],[Name / Club]],tblIll_Div1[[Name / Club]:[Points]],5,FALSE))</f>
        <v>0</v>
      </c>
      <c r="I601" s="9">
        <f>IF(ISNA(VLOOKUP(tblPointScore[[#This Row],[Name / Club]],tblIll_Div2[[Name / Club]:[Points]],5,FALSE)),0,VLOOKUP(tblPointScore[[#This Row],[Name / Club]],tblIll_Div2[[Name / Club]:[Points]],5,FALSE))</f>
        <v>0</v>
      </c>
      <c r="J601" s="9">
        <f>IF(ISNA(VLOOKUP(tblPointScore[[#This Row],[Name / Club]],tblIll_Div1[Name / Club],1,FALSE)),IF(ISNA(VLOOKUP(tblPointScore[[#This Row],[Name / Club]],tblIll_Div2[Name / Club],1,FALSE)),0,3),3)</f>
        <v>0</v>
      </c>
      <c r="K601" s="9">
        <f>IF(ISNA(VLOOKUP(tblPointScore[[#This Row],[Name / Club]],tblMac_Div1A[[Name / Club]:[Points]],5,FALSE)),0,VLOOKUP(tblPointScore[[#This Row],[Name / Club]],tblMac_Div1A[[Name / Club]:[Points]],5,FALSE))</f>
        <v>0</v>
      </c>
      <c r="L601" s="9">
        <f>IF(ISNA(VLOOKUP(tblPointScore[[#This Row],[Name / Club]],tblMac_Div1B[[Name / Club]:[Points]],5,FALSE)),0,VLOOKUP(tblPointScore[[#This Row],[Name / Club]],tblMac_Div1B[[Name / Club]:[Points]],5,FALSE))</f>
        <v>0</v>
      </c>
      <c r="M601" s="9">
        <f>IF(ISNA(VLOOKUP(tblPointScore[[#This Row],[Name / Club]],tblMac_Div2A[[Name / Club]:[Points]],5,FALSE)),0,VLOOKUP(tblPointScore[[#This Row],[Name / Club]],tblMac_Div2A[[Name / Club]:[Points]],5,FALSE))</f>
        <v>0</v>
      </c>
      <c r="N601" s="9">
        <f>IF(ISNA(VLOOKUP(tblPointScore[[#This Row],[Name / Club]],tblMac_Div2B[[Name / Club]:[Points]],5,FALSE)),0,VLOOKUP(tblPointScore[[#This Row],[Name / Club]],tblMac_Div2B[[Name / Club]:[Points]],5,FALSE))</f>
        <v>0</v>
      </c>
      <c r="O601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01" s="9">
        <f>IF(ISNA(VLOOKUP(tblPointScore[[#This Row],[Name / Club]],tblNow_Div1A[[Name / Club]:[Points]],5,FALSE)),0,VLOOKUP(tblPointScore[[#This Row],[Name / Club]],tblNow_Div1A[[Name / Club]:[Points]],5,FALSE))</f>
        <v>0</v>
      </c>
      <c r="Q601" s="9">
        <f>IF(ISNA(VLOOKUP(tblPointScore[[#This Row],[Name / Club]],tblNow_Div1B[[Name / Club]:[Points]],5,FALSE)),0,VLOOKUP(tblPointScore[[#This Row],[Name / Club]],tblNow_Div1B[[Name / Club]:[Points]],5,FALSE))</f>
        <v>0</v>
      </c>
      <c r="R601" s="9">
        <f>IF(ISNA(VLOOKUP(tblPointScore[[#This Row],[Name / Club]],tblNow_Div2A[[Name / Club]:[Points]],5,FALSE)),0,VLOOKUP(tblPointScore[[#This Row],[Name / Club]],tblNow_Div2A[[Name / Club]:[Points]],5,FALSE))</f>
        <v>0</v>
      </c>
      <c r="S601" s="9">
        <f>IF(ISNA(VLOOKUP(tblPointScore[[#This Row],[Name / Club]],tblNow_Div2B[[Name / Club]:[Points]],5,FALSE)),0,VLOOKUP(tblPointScore[[#This Row],[Name / Club]],tblNow_Div2B[[Name / Club]:[Points]],5,FALSE))</f>
        <v>0</v>
      </c>
      <c r="T601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01" s="9">
        <f>IF(ISNA(VLOOKUP(tblPointScore[[#This Row],[Name / Club]],tblSthn_Div1[[Name / Club]:[Points]],5,FALSE)),0,VLOOKUP(tblPointScore[[#This Row],[Name / Club]],tblSthn_Div1[[Name / Club]:[Points]],5,FALSE))</f>
        <v>0</v>
      </c>
      <c r="V601" s="9">
        <f>IF(ISNA(VLOOKUP(tblPointScore[[#This Row],[Name / Club]],tblSthn_Div2[[Name / Club]:[Points]],5,FALSE)),0,VLOOKUP(tblPointScore[[#This Row],[Name / Club]],tblSthn_Div2[[Name / Club]:[Points]],5,FALSE))</f>
        <v>0</v>
      </c>
      <c r="W601" s="9">
        <f>IF(ISNA(VLOOKUP(tblPointScore[[#This Row],[Name / Club]],tblSthn_Div1[Name / Club],1,FALSE)),IF(ISNA(VLOOKUP(tblPointScore[[#This Row],[Name / Club]],tblSthn_Div2[Name / Club],1,FALSE)),0,3),3)</f>
        <v>0</v>
      </c>
      <c r="X601" s="9">
        <f>SUM(tblPointScore[[#This Row],[Glbn Div 1]:[Sth H Pts]])</f>
        <v>0</v>
      </c>
      <c r="Y60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0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01" s="38" t="str">
        <f>IF(AND(tblPointScore[[#This Row],[Div 1 Pts]]&gt;0,tblPointScore[[#This Row],[Div 2 Pts]]&gt;0),"Y","N")</f>
        <v>N</v>
      </c>
      <c r="AB601" s="35" t="str">
        <f>IF(AND(tblPointScore[[#This Row],[Mac Div 1 A]]&gt;0,tblPointScore[[#This Row],[Mac Div 1 B]]&gt;0),"Y","N")</f>
        <v>N</v>
      </c>
      <c r="AC601" s="35" t="str">
        <f>IF(AND(tblPointScore[[#This Row],[Mac Div 2 A]]&gt;0,tblPointScore[[#This Row],[Mac Div 2 B]]&gt;0),"Y","N")</f>
        <v>N</v>
      </c>
      <c r="AD601" s="35" t="str">
        <f>IF(AND(tblPointScore[[#This Row],[Now Div 1 A]]&gt;0,tblPointScore[[#This Row],[Now Div 1 B]]&gt;0),"Y","N")</f>
        <v>N</v>
      </c>
      <c r="AE601" s="35" t="str">
        <f>IF(AND(tblPointScore[[#This Row],[Now Div 2 A]]&gt;0,tblPointScore[[#This Row],[Now Div 2 B]]&gt;0),"Y","N")</f>
        <v>N</v>
      </c>
      <c r="AF60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02" spans="1:32" hidden="1">
      <c r="A602" s="1">
        <f ca="1">CELL("row", A601)-1</f>
        <v>600</v>
      </c>
      <c r="B602" s="7" t="s">
        <v>357</v>
      </c>
      <c r="C602" s="7" t="s">
        <v>682</v>
      </c>
      <c r="D602" s="4" t="str">
        <f>CONCATENATE(tblPointScore[[#This Row],[Name]]," - ",tblPointScore[[#This Row],[Club]])</f>
        <v>Talbot Brodie - CCC</v>
      </c>
      <c r="E602" s="1">
        <f>IF(ISNA(VLOOKUP(tblPointScore[[#This Row],[Name / Club]],tblGlbn_Div1[[Name / Club]:[Points]],5,FALSE)),0,VLOOKUP(tblPointScore[[#This Row],[Name / Club]],tblGlbn_Div1[[Name / Club]:[Points]],5,FALSE))</f>
        <v>0</v>
      </c>
      <c r="F602" s="9">
        <f>IF(ISNA(VLOOKUP(tblPointScore[[#This Row],[Name / Club]],tblGlbn_Div2[[Name / Club]:[Points]],5,FALSE)),0,VLOOKUP(tblPointScore[[#This Row],[Name / Club]],tblGlbn_Div2[[Name / Club]:[Points]],5,FALSE))</f>
        <v>0</v>
      </c>
      <c r="G602" s="9">
        <f>IF(ISNA(VLOOKUP(tblPointScore[[#This Row],[Name / Club]],tblGlbn_Div1[Name / Club],1,FALSE)),IF(ISNA(VLOOKUP(tblPointScore[[#This Row],[Name / Club]],tblGlbn_Div2[Name / Club],1,FALSE)),0,3),3)</f>
        <v>0</v>
      </c>
      <c r="H602" s="1">
        <f>IF(ISNA(VLOOKUP(tblPointScore[[#This Row],[Name / Club]],tblIll_Div1[[Name / Club]:[Points]],5,FALSE)),0,VLOOKUP(tblPointScore[[#This Row],[Name / Club]],tblIll_Div1[[Name / Club]:[Points]],5,FALSE))</f>
        <v>0</v>
      </c>
      <c r="I602" s="1">
        <f>IF(ISNA(VLOOKUP(tblPointScore[[#This Row],[Name / Club]],tblIll_Div2[[Name / Club]:[Points]],5,FALSE)),0,VLOOKUP(tblPointScore[[#This Row],[Name / Club]],tblIll_Div2[[Name / Club]:[Points]],5,FALSE))</f>
        <v>0</v>
      </c>
      <c r="J602" s="1">
        <f>IF(ISNA(VLOOKUP(tblPointScore[[#This Row],[Name / Club]],tblIll_Div1[Name / Club],1,FALSE)),IF(ISNA(VLOOKUP(tblPointScore[[#This Row],[Name / Club]],tblIll_Div2[Name / Club],1,FALSE)),0,3),3)</f>
        <v>0</v>
      </c>
      <c r="K602" s="1">
        <f>IF(ISNA(VLOOKUP(tblPointScore[[#This Row],[Name / Club]],tblMac_Div1A[[Name / Club]:[Points]],5,FALSE)),0,VLOOKUP(tblPointScore[[#This Row],[Name / Club]],tblMac_Div1A[[Name / Club]:[Points]],5,FALSE))</f>
        <v>0</v>
      </c>
      <c r="L602" s="1">
        <f>IF(ISNA(VLOOKUP(tblPointScore[[#This Row],[Name / Club]],tblMac_Div1B[[Name / Club]:[Points]],5,FALSE)),0,VLOOKUP(tblPointScore[[#This Row],[Name / Club]],tblMac_Div1B[[Name / Club]:[Points]],5,FALSE))</f>
        <v>0</v>
      </c>
      <c r="M602" s="1">
        <f>IF(ISNA(VLOOKUP(tblPointScore[[#This Row],[Name / Club]],tblMac_Div2A[[Name / Club]:[Points]],5,FALSE)),0,VLOOKUP(tblPointScore[[#This Row],[Name / Club]],tblMac_Div2A[[Name / Club]:[Points]],5,FALSE))</f>
        <v>0</v>
      </c>
      <c r="N602" s="1">
        <f>IF(ISNA(VLOOKUP(tblPointScore[[#This Row],[Name / Club]],tblMac_Div2B[[Name / Club]:[Points]],5,FALSE)),0,VLOOKUP(tblPointScore[[#This Row],[Name / Club]],tblMac_Div2B[[Name / Club]:[Points]],5,FALSE))</f>
        <v>0</v>
      </c>
      <c r="O60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02" s="1">
        <f>IF(ISNA(VLOOKUP(tblPointScore[[#This Row],[Name / Club]],tblNow_Div1A[[Name / Club]:[Points]],5,FALSE)),0,VLOOKUP(tblPointScore[[#This Row],[Name / Club]],tblNow_Div1A[[Name / Club]:[Points]],5,FALSE))</f>
        <v>0</v>
      </c>
      <c r="Q602" s="1">
        <f>IF(ISNA(VLOOKUP(tblPointScore[[#This Row],[Name / Club]],tblNow_Div1B[[Name / Club]:[Points]],5,FALSE)),0,VLOOKUP(tblPointScore[[#This Row],[Name / Club]],tblNow_Div1B[[Name / Club]:[Points]],5,FALSE))</f>
        <v>0</v>
      </c>
      <c r="R602" s="1">
        <f>IF(ISNA(VLOOKUP(tblPointScore[[#This Row],[Name / Club]],tblNow_Div2A[[Name / Club]:[Points]],5,FALSE)),0,VLOOKUP(tblPointScore[[#This Row],[Name / Club]],tblNow_Div2A[[Name / Club]:[Points]],5,FALSE))</f>
        <v>0</v>
      </c>
      <c r="S602" s="1">
        <f>IF(ISNA(VLOOKUP(tblPointScore[[#This Row],[Name / Club]],tblNow_Div2B[[Name / Club]:[Points]],5,FALSE)),0,VLOOKUP(tblPointScore[[#This Row],[Name / Club]],tblNow_Div2B[[Name / Club]:[Points]],5,FALSE))</f>
        <v>0</v>
      </c>
      <c r="T60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02" s="1">
        <f>IF(ISNA(VLOOKUP(tblPointScore[[#This Row],[Name / Club]],tblSthn_Div1[[Name / Club]:[Points]],5,FALSE)),0,VLOOKUP(tblPointScore[[#This Row],[Name / Club]],tblSthn_Div1[[Name / Club]:[Points]],5,FALSE))</f>
        <v>0</v>
      </c>
      <c r="V602" s="1">
        <f>IF(ISNA(VLOOKUP(tblPointScore[[#This Row],[Name / Club]],tblSthn_Div2[[Name / Club]:[Points]],5,FALSE)),0,VLOOKUP(tblPointScore[[#This Row],[Name / Club]],tblSthn_Div2[[Name / Club]:[Points]],5,FALSE))</f>
        <v>0</v>
      </c>
      <c r="W602" s="1">
        <f>IF(ISNA(VLOOKUP(tblPointScore[[#This Row],[Name / Club]],tblSthn_Div1[Name / Club],1,FALSE)),IF(ISNA(VLOOKUP(tblPointScore[[#This Row],[Name / Club]],tblSthn_Div2[Name / Club],1,FALSE)),0,3),3)</f>
        <v>0</v>
      </c>
      <c r="X602" s="9">
        <f>SUM(tblPointScore[[#This Row],[Glbn Div 1]:[Sth H Pts]])</f>
        <v>0</v>
      </c>
      <c r="Y60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0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02" s="38" t="str">
        <f>IF(AND(tblPointScore[[#This Row],[Div 1 Pts]]&gt;0,tblPointScore[[#This Row],[Div 2 Pts]]&gt;0),"Y","N")</f>
        <v>N</v>
      </c>
      <c r="AB602" s="35" t="str">
        <f>IF(AND(tblPointScore[[#This Row],[Mac Div 1 A]]&gt;0,tblPointScore[[#This Row],[Mac Div 1 B]]&gt;0),"Y","N")</f>
        <v>N</v>
      </c>
      <c r="AC602" s="35" t="str">
        <f>IF(AND(tblPointScore[[#This Row],[Mac Div 2 A]]&gt;0,tblPointScore[[#This Row],[Mac Div 2 B]]&gt;0),"Y","N")</f>
        <v>N</v>
      </c>
      <c r="AD602" s="35" t="str">
        <f>IF(AND(tblPointScore[[#This Row],[Now Div 1 A]]&gt;0,tblPointScore[[#This Row],[Now Div 1 B]]&gt;0),"Y","N")</f>
        <v>N</v>
      </c>
      <c r="AE602" s="35" t="str">
        <f>IF(AND(tblPointScore[[#This Row],[Now Div 2 A]]&gt;0,tblPointScore[[#This Row],[Now Div 2 B]]&gt;0),"Y","N")</f>
        <v>N</v>
      </c>
      <c r="AF60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03" spans="1:32" hidden="1">
      <c r="A603" s="20">
        <f ca="1">CELL("row", A602)-1</f>
        <v>601</v>
      </c>
      <c r="B603" s="43" t="s">
        <v>603</v>
      </c>
      <c r="C603" s="43" t="s">
        <v>682</v>
      </c>
      <c r="D603" s="22" t="str">
        <f>CONCATENATE(tblPointScore[[#This Row],[Name]]," - ",tblPointScore[[#This Row],[Club]])</f>
        <v>Talbot Josie - CCC</v>
      </c>
      <c r="E603" s="23">
        <f>IF(ISNA(VLOOKUP(tblPointScore[[#This Row],[Name / Club]],tblGlbn_Div1[[Name / Club]:[Points]],5,FALSE)),0,VLOOKUP(tblPointScore[[#This Row],[Name / Club]],tblGlbn_Div1[[Name / Club]:[Points]],5,FALSE))</f>
        <v>0</v>
      </c>
      <c r="F603" s="23">
        <f>IF(ISNA(VLOOKUP(tblPointScore[[#This Row],[Name / Club]],tblGlbn_Div2[[Name / Club]:[Points]],5,FALSE)),0,VLOOKUP(tblPointScore[[#This Row],[Name / Club]],tblGlbn_Div2[[Name / Club]:[Points]],5,FALSE))</f>
        <v>0</v>
      </c>
      <c r="G603" s="23">
        <f>IF(ISNA(VLOOKUP(tblPointScore[[#This Row],[Name / Club]],tblGlbn_Div1[Name / Club],1,FALSE)),IF(ISNA(VLOOKUP(tblPointScore[[#This Row],[Name / Club]],tblGlbn_Div2[Name / Club],1,FALSE)),0,3),3)</f>
        <v>0</v>
      </c>
      <c r="H603" s="23">
        <f>IF(ISNA(VLOOKUP(tblPointScore[[#This Row],[Name / Club]],tblIll_Div1[[Name / Club]:[Points]],5,FALSE)),0,VLOOKUP(tblPointScore[[#This Row],[Name / Club]],tblIll_Div1[[Name / Club]:[Points]],5,FALSE))</f>
        <v>0</v>
      </c>
      <c r="I603" s="23">
        <f>IF(ISNA(VLOOKUP(tblPointScore[[#This Row],[Name / Club]],tblIll_Div2[[Name / Club]:[Points]],5,FALSE)),0,VLOOKUP(tblPointScore[[#This Row],[Name / Club]],tblIll_Div2[[Name / Club]:[Points]],5,FALSE))</f>
        <v>0</v>
      </c>
      <c r="J603" s="23">
        <f>IF(ISNA(VLOOKUP(tblPointScore[[#This Row],[Name / Club]],tblIll_Div1[Name / Club],1,FALSE)),IF(ISNA(VLOOKUP(tblPointScore[[#This Row],[Name / Club]],tblIll_Div2[Name / Club],1,FALSE)),0,3),3)</f>
        <v>0</v>
      </c>
      <c r="K603" s="23">
        <f>IF(ISNA(VLOOKUP(tblPointScore[[#This Row],[Name / Club]],tblMac_Div1A[[Name / Club]:[Points]],5,FALSE)),0,VLOOKUP(tblPointScore[[#This Row],[Name / Club]],tblMac_Div1A[[Name / Club]:[Points]],5,FALSE))</f>
        <v>0</v>
      </c>
      <c r="L603" s="23">
        <f>IF(ISNA(VLOOKUP(tblPointScore[[#This Row],[Name / Club]],tblMac_Div1B[[Name / Club]:[Points]],5,FALSE)),0,VLOOKUP(tblPointScore[[#This Row],[Name / Club]],tblMac_Div1B[[Name / Club]:[Points]],5,FALSE))</f>
        <v>0</v>
      </c>
      <c r="M603" s="23">
        <f>IF(ISNA(VLOOKUP(tblPointScore[[#This Row],[Name / Club]],tblMac_Div2A[[Name / Club]:[Points]],5,FALSE)),0,VLOOKUP(tblPointScore[[#This Row],[Name / Club]],tblMac_Div2A[[Name / Club]:[Points]],5,FALSE))</f>
        <v>0</v>
      </c>
      <c r="N603" s="23">
        <f>IF(ISNA(VLOOKUP(tblPointScore[[#This Row],[Name / Club]],tblMac_Div2B[[Name / Club]:[Points]],5,FALSE)),0,VLOOKUP(tblPointScore[[#This Row],[Name / Club]],tblMac_Div2B[[Name / Club]:[Points]],5,FALSE))</f>
        <v>0</v>
      </c>
      <c r="O603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03" s="23">
        <f>IF(ISNA(VLOOKUP(tblPointScore[[#This Row],[Name / Club]],tblNow_Div1A[[Name / Club]:[Points]],5,FALSE)),0,VLOOKUP(tblPointScore[[#This Row],[Name / Club]],tblNow_Div1A[[Name / Club]:[Points]],5,FALSE))</f>
        <v>0</v>
      </c>
      <c r="Q603" s="23">
        <f>IF(ISNA(VLOOKUP(tblPointScore[[#This Row],[Name / Club]],tblNow_Div1B[[Name / Club]:[Points]],5,FALSE)),0,VLOOKUP(tblPointScore[[#This Row],[Name / Club]],tblNow_Div1B[[Name / Club]:[Points]],5,FALSE))</f>
        <v>0</v>
      </c>
      <c r="R603" s="23">
        <f>IF(ISNA(VLOOKUP(tblPointScore[[#This Row],[Name / Club]],tblNow_Div2A[[Name / Club]:[Points]],5,FALSE)),0,VLOOKUP(tblPointScore[[#This Row],[Name / Club]],tblNow_Div2A[[Name / Club]:[Points]],5,FALSE))</f>
        <v>0</v>
      </c>
      <c r="S603" s="23">
        <f>IF(ISNA(VLOOKUP(tblPointScore[[#This Row],[Name / Club]],tblNow_Div2B[[Name / Club]:[Points]],5,FALSE)),0,VLOOKUP(tblPointScore[[#This Row],[Name / Club]],tblNow_Div2B[[Name / Club]:[Points]],5,FALSE))</f>
        <v>0</v>
      </c>
      <c r="T603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03" s="23">
        <f>IF(ISNA(VLOOKUP(tblPointScore[[#This Row],[Name / Club]],tblSthn_Div1[[Name / Club]:[Points]],5,FALSE)),0,VLOOKUP(tblPointScore[[#This Row],[Name / Club]],tblSthn_Div1[[Name / Club]:[Points]],5,FALSE))</f>
        <v>0</v>
      </c>
      <c r="V603" s="23">
        <f>IF(ISNA(VLOOKUP(tblPointScore[[#This Row],[Name / Club]],tblSthn_Div2[[Name / Club]:[Points]],5,FALSE)),0,VLOOKUP(tblPointScore[[#This Row],[Name / Club]],tblSthn_Div2[[Name / Club]:[Points]],5,FALSE))</f>
        <v>0</v>
      </c>
      <c r="W603" s="23">
        <f>IF(ISNA(VLOOKUP(tblPointScore[[#This Row],[Name / Club]],tblSthn_Div1[Name / Club],1,FALSE)),IF(ISNA(VLOOKUP(tblPointScore[[#This Row],[Name / Club]],tblSthn_Div2[Name / Club],1,FALSE)),0,3),3)</f>
        <v>0</v>
      </c>
      <c r="X603" s="23">
        <f>SUM(tblPointScore[[#This Row],[Glbn Div 1]:[Sth H Pts]])</f>
        <v>0</v>
      </c>
      <c r="Y603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03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03" s="44" t="str">
        <f>IF(AND(tblPointScore[[#This Row],[Div 1 Pts]]&gt;0,tblPointScore[[#This Row],[Div 2 Pts]]&gt;0),"Y","N")</f>
        <v>N</v>
      </c>
      <c r="AB603" s="45" t="str">
        <f>IF(AND(tblPointScore[[#This Row],[Mac Div 1 A]]&gt;0,tblPointScore[[#This Row],[Mac Div 1 B]]&gt;0),"Y","N")</f>
        <v>N</v>
      </c>
      <c r="AC603" s="45" t="str">
        <f>IF(AND(tblPointScore[[#This Row],[Mac Div 2 A]]&gt;0,tblPointScore[[#This Row],[Mac Div 2 B]]&gt;0),"Y","N")</f>
        <v>N</v>
      </c>
      <c r="AD603" s="45" t="str">
        <f>IF(AND(tblPointScore[[#This Row],[Now Div 1 A]]&gt;0,tblPointScore[[#This Row],[Now Div 1 B]]&gt;0),"Y","N")</f>
        <v>N</v>
      </c>
      <c r="AE603" s="45" t="str">
        <f>IF(AND(tblPointScore[[#This Row],[Now Div 2 A]]&gt;0,tblPointScore[[#This Row],[Now Div 2 B]]&gt;0),"Y","N")</f>
        <v>N</v>
      </c>
      <c r="AF603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04" spans="1:32" hidden="1">
      <c r="A604" s="1">
        <f ca="1">CELL("row", A603)-1</f>
        <v>602</v>
      </c>
      <c r="B604" s="7" t="s">
        <v>316</v>
      </c>
      <c r="C604" s="7" t="s">
        <v>682</v>
      </c>
      <c r="D604" s="4" t="str">
        <f>CONCATENATE(tblPointScore[[#This Row],[Name]]," - ",tblPointScore[[#This Row],[Club]])</f>
        <v>Talbot Narelle - CCC</v>
      </c>
      <c r="E604" s="1">
        <f>IF(ISNA(VLOOKUP(tblPointScore[[#This Row],[Name / Club]],tblGlbn_Div1[[Name / Club]:[Points]],5,FALSE)),0,VLOOKUP(tblPointScore[[#This Row],[Name / Club]],tblGlbn_Div1[[Name / Club]:[Points]],5,FALSE))</f>
        <v>0</v>
      </c>
      <c r="F604" s="1">
        <f>IF(ISNA(VLOOKUP(tblPointScore[[#This Row],[Name / Club]],tblGlbn_Div2[[Name / Club]:[Points]],5,FALSE)),0,VLOOKUP(tblPointScore[[#This Row],[Name / Club]],tblGlbn_Div2[[Name / Club]:[Points]],5,FALSE))</f>
        <v>0</v>
      </c>
      <c r="G604" s="1">
        <f>IF(ISNA(VLOOKUP(tblPointScore[[#This Row],[Name / Club]],tblGlbn_Div1[Name / Club],1,FALSE)),IF(ISNA(VLOOKUP(tblPointScore[[#This Row],[Name / Club]],tblGlbn_Div2[Name / Club],1,FALSE)),0,3),3)</f>
        <v>0</v>
      </c>
      <c r="H604" s="1">
        <f>IF(ISNA(VLOOKUP(tblPointScore[[#This Row],[Name / Club]],tblIll_Div1[[Name / Club]:[Points]],5,FALSE)),0,VLOOKUP(tblPointScore[[#This Row],[Name / Club]],tblIll_Div1[[Name / Club]:[Points]],5,FALSE))</f>
        <v>0</v>
      </c>
      <c r="I604" s="1">
        <f>IF(ISNA(VLOOKUP(tblPointScore[[#This Row],[Name / Club]],tblIll_Div2[[Name / Club]:[Points]],5,FALSE)),0,VLOOKUP(tblPointScore[[#This Row],[Name / Club]],tblIll_Div2[[Name / Club]:[Points]],5,FALSE))</f>
        <v>0</v>
      </c>
      <c r="J604" s="1">
        <f>IF(ISNA(VLOOKUP(tblPointScore[[#This Row],[Name / Club]],tblIll_Div1[Name / Club],1,FALSE)),IF(ISNA(VLOOKUP(tblPointScore[[#This Row],[Name / Club]],tblIll_Div2[Name / Club],1,FALSE)),0,3),3)</f>
        <v>0</v>
      </c>
      <c r="K604" s="1">
        <f>IF(ISNA(VLOOKUP(tblPointScore[[#This Row],[Name / Club]],tblMac_Div1A[[Name / Club]:[Points]],5,FALSE)),0,VLOOKUP(tblPointScore[[#This Row],[Name / Club]],tblMac_Div1A[[Name / Club]:[Points]],5,FALSE))</f>
        <v>0</v>
      </c>
      <c r="L604" s="1">
        <f>IF(ISNA(VLOOKUP(tblPointScore[[#This Row],[Name / Club]],tblMac_Div1B[[Name / Club]:[Points]],5,FALSE)),0,VLOOKUP(tblPointScore[[#This Row],[Name / Club]],tblMac_Div1B[[Name / Club]:[Points]],5,FALSE))</f>
        <v>0</v>
      </c>
      <c r="M604" s="1">
        <f>IF(ISNA(VLOOKUP(tblPointScore[[#This Row],[Name / Club]],tblMac_Div2A[[Name / Club]:[Points]],5,FALSE)),0,VLOOKUP(tblPointScore[[#This Row],[Name / Club]],tblMac_Div2A[[Name / Club]:[Points]],5,FALSE))</f>
        <v>0</v>
      </c>
      <c r="N604" s="1">
        <f>IF(ISNA(VLOOKUP(tblPointScore[[#This Row],[Name / Club]],tblMac_Div2B[[Name / Club]:[Points]],5,FALSE)),0,VLOOKUP(tblPointScore[[#This Row],[Name / Club]],tblMac_Div2B[[Name / Club]:[Points]],5,FALSE))</f>
        <v>0</v>
      </c>
      <c r="O60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04" s="1">
        <f>IF(ISNA(VLOOKUP(tblPointScore[[#This Row],[Name / Club]],tblNow_Div1A[[Name / Club]:[Points]],5,FALSE)),0,VLOOKUP(tblPointScore[[#This Row],[Name / Club]],tblNow_Div1A[[Name / Club]:[Points]],5,FALSE))</f>
        <v>0</v>
      </c>
      <c r="Q604" s="1">
        <f>IF(ISNA(VLOOKUP(tblPointScore[[#This Row],[Name / Club]],tblNow_Div1B[[Name / Club]:[Points]],5,FALSE)),0,VLOOKUP(tblPointScore[[#This Row],[Name / Club]],tblNow_Div1B[[Name / Club]:[Points]],5,FALSE))</f>
        <v>0</v>
      </c>
      <c r="R604" s="1">
        <f>IF(ISNA(VLOOKUP(tblPointScore[[#This Row],[Name / Club]],tblNow_Div2A[[Name / Club]:[Points]],5,FALSE)),0,VLOOKUP(tblPointScore[[#This Row],[Name / Club]],tblNow_Div2A[[Name / Club]:[Points]],5,FALSE))</f>
        <v>0</v>
      </c>
      <c r="S604" s="1">
        <f>IF(ISNA(VLOOKUP(tblPointScore[[#This Row],[Name / Club]],tblNow_Div2B[[Name / Club]:[Points]],5,FALSE)),0,VLOOKUP(tblPointScore[[#This Row],[Name / Club]],tblNow_Div2B[[Name / Club]:[Points]],5,FALSE))</f>
        <v>0</v>
      </c>
      <c r="T60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04" s="1">
        <f>IF(ISNA(VLOOKUP(tblPointScore[[#This Row],[Name / Club]],tblSthn_Div1[[Name / Club]:[Points]],5,FALSE)),0,VLOOKUP(tblPointScore[[#This Row],[Name / Club]],tblSthn_Div1[[Name / Club]:[Points]],5,FALSE))</f>
        <v>0</v>
      </c>
      <c r="V604" s="1">
        <f>IF(ISNA(VLOOKUP(tblPointScore[[#This Row],[Name / Club]],tblSthn_Div2[[Name / Club]:[Points]],5,FALSE)),0,VLOOKUP(tblPointScore[[#This Row],[Name / Club]],tblSthn_Div2[[Name / Club]:[Points]],5,FALSE))</f>
        <v>0</v>
      </c>
      <c r="W604" s="1">
        <f>IF(ISNA(VLOOKUP(tblPointScore[[#This Row],[Name / Club]],tblSthn_Div1[Name / Club],1,FALSE)),IF(ISNA(VLOOKUP(tblPointScore[[#This Row],[Name / Club]],tblSthn_Div2[Name / Club],1,FALSE)),0,3),3)</f>
        <v>0</v>
      </c>
      <c r="X604" s="1">
        <f>SUM(tblPointScore[[#This Row],[Glbn Div 1]:[Sth H Pts]])</f>
        <v>0</v>
      </c>
      <c r="Y60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0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04" s="38" t="str">
        <f>IF(AND(tblPointScore[[#This Row],[Div 1 Pts]]&gt;0,tblPointScore[[#This Row],[Div 2 Pts]]&gt;0),"Y","N")</f>
        <v>N</v>
      </c>
      <c r="AB604" s="35" t="str">
        <f>IF(AND(tblPointScore[[#This Row],[Mac Div 1 A]]&gt;0,tblPointScore[[#This Row],[Mac Div 1 B]]&gt;0),"Y","N")</f>
        <v>N</v>
      </c>
      <c r="AC604" s="35" t="str">
        <f>IF(AND(tblPointScore[[#This Row],[Mac Div 2 A]]&gt;0,tblPointScore[[#This Row],[Mac Div 2 B]]&gt;0),"Y","N")</f>
        <v>N</v>
      </c>
      <c r="AD604" s="35" t="str">
        <f>IF(AND(tblPointScore[[#This Row],[Now Div 1 A]]&gt;0,tblPointScore[[#This Row],[Now Div 1 B]]&gt;0),"Y","N")</f>
        <v>N</v>
      </c>
      <c r="AE604" s="35" t="str">
        <f>IF(AND(tblPointScore[[#This Row],[Now Div 2 A]]&gt;0,tblPointScore[[#This Row],[Now Div 2 B]]&gt;0),"Y","N")</f>
        <v>N</v>
      </c>
      <c r="AF60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05" spans="1:32" hidden="1">
      <c r="A605" s="1">
        <f ca="1">CELL("row", A604)-1</f>
        <v>603</v>
      </c>
      <c r="B605" s="7" t="s">
        <v>317</v>
      </c>
      <c r="C605" s="7" t="s">
        <v>682</v>
      </c>
      <c r="D605" s="4" t="str">
        <f>CONCATENATE(tblPointScore[[#This Row],[Name]]," - ",tblPointScore[[#This Row],[Club]])</f>
        <v>Taylor Aaron  - CCC</v>
      </c>
      <c r="E605" s="1">
        <f>IF(ISNA(VLOOKUP(tblPointScore[[#This Row],[Name / Club]],tblGlbn_Div1[[Name / Club]:[Points]],5,FALSE)),0,VLOOKUP(tblPointScore[[#This Row],[Name / Club]],tblGlbn_Div1[[Name / Club]:[Points]],5,FALSE))</f>
        <v>0</v>
      </c>
      <c r="F605" s="1">
        <f>IF(ISNA(VLOOKUP(tblPointScore[[#This Row],[Name / Club]],tblGlbn_Div2[[Name / Club]:[Points]],5,FALSE)),0,VLOOKUP(tblPointScore[[#This Row],[Name / Club]],tblGlbn_Div2[[Name / Club]:[Points]],5,FALSE))</f>
        <v>0</v>
      </c>
      <c r="G605" s="1">
        <f>IF(ISNA(VLOOKUP(tblPointScore[[#This Row],[Name / Club]],tblGlbn_Div1[Name / Club],1,FALSE)),IF(ISNA(VLOOKUP(tblPointScore[[#This Row],[Name / Club]],tblGlbn_Div2[Name / Club],1,FALSE)),0,3),3)</f>
        <v>0</v>
      </c>
      <c r="H605" s="1">
        <f>IF(ISNA(VLOOKUP(tblPointScore[[#This Row],[Name / Club]],tblIll_Div1[[Name / Club]:[Points]],5,FALSE)),0,VLOOKUP(tblPointScore[[#This Row],[Name / Club]],tblIll_Div1[[Name / Club]:[Points]],5,FALSE))</f>
        <v>0</v>
      </c>
      <c r="I605" s="1">
        <f>IF(ISNA(VLOOKUP(tblPointScore[[#This Row],[Name / Club]],tblIll_Div2[[Name / Club]:[Points]],5,FALSE)),0,VLOOKUP(tblPointScore[[#This Row],[Name / Club]],tblIll_Div2[[Name / Club]:[Points]],5,FALSE))</f>
        <v>0</v>
      </c>
      <c r="J605" s="1">
        <f>IF(ISNA(VLOOKUP(tblPointScore[[#This Row],[Name / Club]],tblIll_Div1[Name / Club],1,FALSE)),IF(ISNA(VLOOKUP(tblPointScore[[#This Row],[Name / Club]],tblIll_Div2[Name / Club],1,FALSE)),0,3),3)</f>
        <v>0</v>
      </c>
      <c r="K605" s="1">
        <f>IF(ISNA(VLOOKUP(tblPointScore[[#This Row],[Name / Club]],tblMac_Div1A[[Name / Club]:[Points]],5,FALSE)),0,VLOOKUP(tblPointScore[[#This Row],[Name / Club]],tblMac_Div1A[[Name / Club]:[Points]],5,FALSE))</f>
        <v>0</v>
      </c>
      <c r="L605" s="1">
        <f>IF(ISNA(VLOOKUP(tblPointScore[[#This Row],[Name / Club]],tblMac_Div1B[[Name / Club]:[Points]],5,FALSE)),0,VLOOKUP(tblPointScore[[#This Row],[Name / Club]],tblMac_Div1B[[Name / Club]:[Points]],5,FALSE))</f>
        <v>0</v>
      </c>
      <c r="M605" s="1">
        <f>IF(ISNA(VLOOKUP(tblPointScore[[#This Row],[Name / Club]],tblMac_Div2A[[Name / Club]:[Points]],5,FALSE)),0,VLOOKUP(tblPointScore[[#This Row],[Name / Club]],tblMac_Div2A[[Name / Club]:[Points]],5,FALSE))</f>
        <v>0</v>
      </c>
      <c r="N605" s="1">
        <f>IF(ISNA(VLOOKUP(tblPointScore[[#This Row],[Name / Club]],tblMac_Div2B[[Name / Club]:[Points]],5,FALSE)),0,VLOOKUP(tblPointScore[[#This Row],[Name / Club]],tblMac_Div2B[[Name / Club]:[Points]],5,FALSE))</f>
        <v>0</v>
      </c>
      <c r="O60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05" s="1">
        <f>IF(ISNA(VLOOKUP(tblPointScore[[#This Row],[Name / Club]],tblNow_Div1A[[Name / Club]:[Points]],5,FALSE)),0,VLOOKUP(tblPointScore[[#This Row],[Name / Club]],tblNow_Div1A[[Name / Club]:[Points]],5,FALSE))</f>
        <v>0</v>
      </c>
      <c r="Q605" s="1">
        <f>IF(ISNA(VLOOKUP(tblPointScore[[#This Row],[Name / Club]],tblNow_Div1B[[Name / Club]:[Points]],5,FALSE)),0,VLOOKUP(tblPointScore[[#This Row],[Name / Club]],tblNow_Div1B[[Name / Club]:[Points]],5,FALSE))</f>
        <v>0</v>
      </c>
      <c r="R605" s="1">
        <f>IF(ISNA(VLOOKUP(tblPointScore[[#This Row],[Name / Club]],tblNow_Div2A[[Name / Club]:[Points]],5,FALSE)),0,VLOOKUP(tblPointScore[[#This Row],[Name / Club]],tblNow_Div2A[[Name / Club]:[Points]],5,FALSE))</f>
        <v>0</v>
      </c>
      <c r="S605" s="1">
        <f>IF(ISNA(VLOOKUP(tblPointScore[[#This Row],[Name / Club]],tblNow_Div2B[[Name / Club]:[Points]],5,FALSE)),0,VLOOKUP(tblPointScore[[#This Row],[Name / Club]],tblNow_Div2B[[Name / Club]:[Points]],5,FALSE))</f>
        <v>0</v>
      </c>
      <c r="T60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05" s="1">
        <f>IF(ISNA(VLOOKUP(tblPointScore[[#This Row],[Name / Club]],tblSthn_Div1[[Name / Club]:[Points]],5,FALSE)),0,VLOOKUP(tblPointScore[[#This Row],[Name / Club]],tblSthn_Div1[[Name / Club]:[Points]],5,FALSE))</f>
        <v>0</v>
      </c>
      <c r="V605" s="1">
        <f>IF(ISNA(VLOOKUP(tblPointScore[[#This Row],[Name / Club]],tblSthn_Div2[[Name / Club]:[Points]],5,FALSE)),0,VLOOKUP(tblPointScore[[#This Row],[Name / Club]],tblSthn_Div2[[Name / Club]:[Points]],5,FALSE))</f>
        <v>0</v>
      </c>
      <c r="W605" s="1">
        <f>IF(ISNA(VLOOKUP(tblPointScore[[#This Row],[Name / Club]],tblSthn_Div1[Name / Club],1,FALSE)),IF(ISNA(VLOOKUP(tblPointScore[[#This Row],[Name / Club]],tblSthn_Div2[Name / Club],1,FALSE)),0,3),3)</f>
        <v>0</v>
      </c>
      <c r="X605" s="1">
        <f>SUM(tblPointScore[[#This Row],[Glbn Div 1]:[Sth H Pts]])</f>
        <v>0</v>
      </c>
      <c r="Y60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0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05" s="38" t="str">
        <f>IF(AND(tblPointScore[[#This Row],[Div 1 Pts]]&gt;0,tblPointScore[[#This Row],[Div 2 Pts]]&gt;0),"Y","N")</f>
        <v>N</v>
      </c>
      <c r="AB605" s="35" t="str">
        <f>IF(AND(tblPointScore[[#This Row],[Mac Div 1 A]]&gt;0,tblPointScore[[#This Row],[Mac Div 1 B]]&gt;0),"Y","N")</f>
        <v>N</v>
      </c>
      <c r="AC605" s="35" t="str">
        <f>IF(AND(tblPointScore[[#This Row],[Mac Div 2 A]]&gt;0,tblPointScore[[#This Row],[Mac Div 2 B]]&gt;0),"Y","N")</f>
        <v>N</v>
      </c>
      <c r="AD605" s="35" t="str">
        <f>IF(AND(tblPointScore[[#This Row],[Now Div 1 A]]&gt;0,tblPointScore[[#This Row],[Now Div 1 B]]&gt;0),"Y","N")</f>
        <v>N</v>
      </c>
      <c r="AE605" s="35" t="str">
        <f>IF(AND(tblPointScore[[#This Row],[Now Div 2 A]]&gt;0,tblPointScore[[#This Row],[Now Div 2 B]]&gt;0),"Y","N")</f>
        <v>N</v>
      </c>
      <c r="AF60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06" spans="1:32" hidden="1">
      <c r="A606" s="1">
        <f ca="1">CELL("row", A605)-1</f>
        <v>604</v>
      </c>
      <c r="B606" s="7" t="s">
        <v>318</v>
      </c>
      <c r="C606" s="7" t="s">
        <v>682</v>
      </c>
      <c r="D606" s="4" t="str">
        <f>CONCATENATE(tblPointScore[[#This Row],[Name]]," - ",tblPointScore[[#This Row],[Club]])</f>
        <v>Taylor Jackson - CCC</v>
      </c>
      <c r="E606" s="1">
        <f>IF(ISNA(VLOOKUP(tblPointScore[[#This Row],[Name / Club]],tblGlbn_Div1[[Name / Club]:[Points]],5,FALSE)),0,VLOOKUP(tblPointScore[[#This Row],[Name / Club]],tblGlbn_Div1[[Name / Club]:[Points]],5,FALSE))</f>
        <v>0</v>
      </c>
      <c r="F606" s="1">
        <f>IF(ISNA(VLOOKUP(tblPointScore[[#This Row],[Name / Club]],tblGlbn_Div2[[Name / Club]:[Points]],5,FALSE)),0,VLOOKUP(tblPointScore[[#This Row],[Name / Club]],tblGlbn_Div2[[Name / Club]:[Points]],5,FALSE))</f>
        <v>0</v>
      </c>
      <c r="G606" s="1">
        <f>IF(ISNA(VLOOKUP(tblPointScore[[#This Row],[Name / Club]],tblGlbn_Div1[Name / Club],1,FALSE)),IF(ISNA(VLOOKUP(tblPointScore[[#This Row],[Name / Club]],tblGlbn_Div2[Name / Club],1,FALSE)),0,3),3)</f>
        <v>0</v>
      </c>
      <c r="H606" s="1">
        <f>IF(ISNA(VLOOKUP(tblPointScore[[#This Row],[Name / Club]],tblIll_Div1[[Name / Club]:[Points]],5,FALSE)),0,VLOOKUP(tblPointScore[[#This Row],[Name / Club]],tblIll_Div1[[Name / Club]:[Points]],5,FALSE))</f>
        <v>0</v>
      </c>
      <c r="I606" s="1">
        <f>IF(ISNA(VLOOKUP(tblPointScore[[#This Row],[Name / Club]],tblIll_Div2[[Name / Club]:[Points]],5,FALSE)),0,VLOOKUP(tblPointScore[[#This Row],[Name / Club]],tblIll_Div2[[Name / Club]:[Points]],5,FALSE))</f>
        <v>0</v>
      </c>
      <c r="J606" s="1">
        <f>IF(ISNA(VLOOKUP(tblPointScore[[#This Row],[Name / Club]],tblIll_Div1[Name / Club],1,FALSE)),IF(ISNA(VLOOKUP(tblPointScore[[#This Row],[Name / Club]],tblIll_Div2[Name / Club],1,FALSE)),0,3),3)</f>
        <v>0</v>
      </c>
      <c r="K606" s="1">
        <f>IF(ISNA(VLOOKUP(tblPointScore[[#This Row],[Name / Club]],tblMac_Div1A[[Name / Club]:[Points]],5,FALSE)),0,VLOOKUP(tblPointScore[[#This Row],[Name / Club]],tblMac_Div1A[[Name / Club]:[Points]],5,FALSE))</f>
        <v>0</v>
      </c>
      <c r="L606" s="1">
        <f>IF(ISNA(VLOOKUP(tblPointScore[[#This Row],[Name / Club]],tblMac_Div1B[[Name / Club]:[Points]],5,FALSE)),0,VLOOKUP(tblPointScore[[#This Row],[Name / Club]],tblMac_Div1B[[Name / Club]:[Points]],5,FALSE))</f>
        <v>0</v>
      </c>
      <c r="M606" s="1">
        <f>IF(ISNA(VLOOKUP(tblPointScore[[#This Row],[Name / Club]],tblMac_Div2A[[Name / Club]:[Points]],5,FALSE)),0,VLOOKUP(tblPointScore[[#This Row],[Name / Club]],tblMac_Div2A[[Name / Club]:[Points]],5,FALSE))</f>
        <v>0</v>
      </c>
      <c r="N606" s="1">
        <f>IF(ISNA(VLOOKUP(tblPointScore[[#This Row],[Name / Club]],tblMac_Div2B[[Name / Club]:[Points]],5,FALSE)),0,VLOOKUP(tblPointScore[[#This Row],[Name / Club]],tblMac_Div2B[[Name / Club]:[Points]],5,FALSE))</f>
        <v>0</v>
      </c>
      <c r="O60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06" s="1">
        <f>IF(ISNA(VLOOKUP(tblPointScore[[#This Row],[Name / Club]],tblNow_Div1A[[Name / Club]:[Points]],5,FALSE)),0,VLOOKUP(tblPointScore[[#This Row],[Name / Club]],tblNow_Div1A[[Name / Club]:[Points]],5,FALSE))</f>
        <v>0</v>
      </c>
      <c r="Q606" s="1">
        <f>IF(ISNA(VLOOKUP(tblPointScore[[#This Row],[Name / Club]],tblNow_Div1B[[Name / Club]:[Points]],5,FALSE)),0,VLOOKUP(tblPointScore[[#This Row],[Name / Club]],tblNow_Div1B[[Name / Club]:[Points]],5,FALSE))</f>
        <v>0</v>
      </c>
      <c r="R606" s="1">
        <f>IF(ISNA(VLOOKUP(tblPointScore[[#This Row],[Name / Club]],tblNow_Div2A[[Name / Club]:[Points]],5,FALSE)),0,VLOOKUP(tblPointScore[[#This Row],[Name / Club]],tblNow_Div2A[[Name / Club]:[Points]],5,FALSE))</f>
        <v>0</v>
      </c>
      <c r="S606" s="1">
        <f>IF(ISNA(VLOOKUP(tblPointScore[[#This Row],[Name / Club]],tblNow_Div2B[[Name / Club]:[Points]],5,FALSE)),0,VLOOKUP(tblPointScore[[#This Row],[Name / Club]],tblNow_Div2B[[Name / Club]:[Points]],5,FALSE))</f>
        <v>0</v>
      </c>
      <c r="T60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06" s="1">
        <f>IF(ISNA(VLOOKUP(tblPointScore[[#This Row],[Name / Club]],tblSthn_Div1[[Name / Club]:[Points]],5,FALSE)),0,VLOOKUP(tblPointScore[[#This Row],[Name / Club]],tblSthn_Div1[[Name / Club]:[Points]],5,FALSE))</f>
        <v>0</v>
      </c>
      <c r="V606" s="1">
        <f>IF(ISNA(VLOOKUP(tblPointScore[[#This Row],[Name / Club]],tblSthn_Div2[[Name / Club]:[Points]],5,FALSE)),0,VLOOKUP(tblPointScore[[#This Row],[Name / Club]],tblSthn_Div2[[Name / Club]:[Points]],5,FALSE))</f>
        <v>0</v>
      </c>
      <c r="W606" s="1">
        <f>IF(ISNA(VLOOKUP(tblPointScore[[#This Row],[Name / Club]],tblSthn_Div1[Name / Club],1,FALSE)),IF(ISNA(VLOOKUP(tblPointScore[[#This Row],[Name / Club]],tblSthn_Div2[Name / Club],1,FALSE)),0,3),3)</f>
        <v>0</v>
      </c>
      <c r="X606" s="1">
        <f>SUM(tblPointScore[[#This Row],[Glbn Div 1]:[Sth H Pts]])</f>
        <v>0</v>
      </c>
      <c r="Y60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0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06" s="38" t="str">
        <f>IF(AND(tblPointScore[[#This Row],[Div 1 Pts]]&gt;0,tblPointScore[[#This Row],[Div 2 Pts]]&gt;0),"Y","N")</f>
        <v>N</v>
      </c>
      <c r="AB606" s="35" t="str">
        <f>IF(AND(tblPointScore[[#This Row],[Mac Div 1 A]]&gt;0,tblPointScore[[#This Row],[Mac Div 1 B]]&gt;0),"Y","N")</f>
        <v>N</v>
      </c>
      <c r="AC606" s="35" t="str">
        <f>IF(AND(tblPointScore[[#This Row],[Mac Div 2 A]]&gt;0,tblPointScore[[#This Row],[Mac Div 2 B]]&gt;0),"Y","N")</f>
        <v>N</v>
      </c>
      <c r="AD606" s="35" t="str">
        <f>IF(AND(tblPointScore[[#This Row],[Now Div 1 A]]&gt;0,tblPointScore[[#This Row],[Now Div 1 B]]&gt;0),"Y","N")</f>
        <v>N</v>
      </c>
      <c r="AE606" s="35" t="str">
        <f>IF(AND(tblPointScore[[#This Row],[Now Div 2 A]]&gt;0,tblPointScore[[#This Row],[Now Div 2 B]]&gt;0),"Y","N")</f>
        <v>N</v>
      </c>
      <c r="AF60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07" spans="1:32" hidden="1">
      <c r="A607" s="1">
        <f ca="1">CELL("row", A606)-1</f>
        <v>605</v>
      </c>
      <c r="B607" s="7" t="s">
        <v>319</v>
      </c>
      <c r="C607" s="7" t="s">
        <v>682</v>
      </c>
      <c r="D607" s="4" t="str">
        <f>CONCATENATE(tblPointScore[[#This Row],[Name]]," - ",tblPointScore[[#This Row],[Club]])</f>
        <v>Thebridge Ian - CCC</v>
      </c>
      <c r="E607" s="1">
        <f>IF(ISNA(VLOOKUP(tblPointScore[[#This Row],[Name / Club]],tblGlbn_Div1[[Name / Club]:[Points]],5,FALSE)),0,VLOOKUP(tblPointScore[[#This Row],[Name / Club]],tblGlbn_Div1[[Name / Club]:[Points]],5,FALSE))</f>
        <v>0</v>
      </c>
      <c r="F607" s="1">
        <f>IF(ISNA(VLOOKUP(tblPointScore[[#This Row],[Name / Club]],tblGlbn_Div2[[Name / Club]:[Points]],5,FALSE)),0,VLOOKUP(tblPointScore[[#This Row],[Name / Club]],tblGlbn_Div2[[Name / Club]:[Points]],5,FALSE))</f>
        <v>0</v>
      </c>
      <c r="G607" s="1">
        <f>IF(ISNA(VLOOKUP(tblPointScore[[#This Row],[Name / Club]],tblGlbn_Div1[Name / Club],1,FALSE)),IF(ISNA(VLOOKUP(tblPointScore[[#This Row],[Name / Club]],tblGlbn_Div2[Name / Club],1,FALSE)),0,3),3)</f>
        <v>0</v>
      </c>
      <c r="H607" s="1">
        <f>IF(ISNA(VLOOKUP(tblPointScore[[#This Row],[Name / Club]],tblIll_Div1[[Name / Club]:[Points]],5,FALSE)),0,VLOOKUP(tblPointScore[[#This Row],[Name / Club]],tblIll_Div1[[Name / Club]:[Points]],5,FALSE))</f>
        <v>0</v>
      </c>
      <c r="I607" s="1">
        <f>IF(ISNA(VLOOKUP(tblPointScore[[#This Row],[Name / Club]],tblIll_Div2[[Name / Club]:[Points]],5,FALSE)),0,VLOOKUP(tblPointScore[[#This Row],[Name / Club]],tblIll_Div2[[Name / Club]:[Points]],5,FALSE))</f>
        <v>0</v>
      </c>
      <c r="J607" s="1">
        <f>IF(ISNA(VLOOKUP(tblPointScore[[#This Row],[Name / Club]],tblIll_Div1[Name / Club],1,FALSE)),IF(ISNA(VLOOKUP(tblPointScore[[#This Row],[Name / Club]],tblIll_Div2[Name / Club],1,FALSE)),0,3),3)</f>
        <v>0</v>
      </c>
      <c r="K607" s="1">
        <f>IF(ISNA(VLOOKUP(tblPointScore[[#This Row],[Name / Club]],tblMac_Div1A[[Name / Club]:[Points]],5,FALSE)),0,VLOOKUP(tblPointScore[[#This Row],[Name / Club]],tblMac_Div1A[[Name / Club]:[Points]],5,FALSE))</f>
        <v>0</v>
      </c>
      <c r="L607" s="1">
        <f>IF(ISNA(VLOOKUP(tblPointScore[[#This Row],[Name / Club]],tblMac_Div1B[[Name / Club]:[Points]],5,FALSE)),0,VLOOKUP(tblPointScore[[#This Row],[Name / Club]],tblMac_Div1B[[Name / Club]:[Points]],5,FALSE))</f>
        <v>0</v>
      </c>
      <c r="M607" s="1">
        <f>IF(ISNA(VLOOKUP(tblPointScore[[#This Row],[Name / Club]],tblMac_Div2A[[Name / Club]:[Points]],5,FALSE)),0,VLOOKUP(tblPointScore[[#This Row],[Name / Club]],tblMac_Div2A[[Name / Club]:[Points]],5,FALSE))</f>
        <v>0</v>
      </c>
      <c r="N607" s="1">
        <f>IF(ISNA(VLOOKUP(tblPointScore[[#This Row],[Name / Club]],tblMac_Div2B[[Name / Club]:[Points]],5,FALSE)),0,VLOOKUP(tblPointScore[[#This Row],[Name / Club]],tblMac_Div2B[[Name / Club]:[Points]],5,FALSE))</f>
        <v>0</v>
      </c>
      <c r="O60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07" s="1">
        <f>IF(ISNA(VLOOKUP(tblPointScore[[#This Row],[Name / Club]],tblNow_Div1A[[Name / Club]:[Points]],5,FALSE)),0,VLOOKUP(tblPointScore[[#This Row],[Name / Club]],tblNow_Div1A[[Name / Club]:[Points]],5,FALSE))</f>
        <v>0</v>
      </c>
      <c r="Q607" s="1">
        <f>IF(ISNA(VLOOKUP(tblPointScore[[#This Row],[Name / Club]],tblNow_Div1B[[Name / Club]:[Points]],5,FALSE)),0,VLOOKUP(tblPointScore[[#This Row],[Name / Club]],tblNow_Div1B[[Name / Club]:[Points]],5,FALSE))</f>
        <v>0</v>
      </c>
      <c r="R607" s="1">
        <f>IF(ISNA(VLOOKUP(tblPointScore[[#This Row],[Name / Club]],tblNow_Div2A[[Name / Club]:[Points]],5,FALSE)),0,VLOOKUP(tblPointScore[[#This Row],[Name / Club]],tblNow_Div2A[[Name / Club]:[Points]],5,FALSE))</f>
        <v>0</v>
      </c>
      <c r="S607" s="1">
        <f>IF(ISNA(VLOOKUP(tblPointScore[[#This Row],[Name / Club]],tblNow_Div2B[[Name / Club]:[Points]],5,FALSE)),0,VLOOKUP(tblPointScore[[#This Row],[Name / Club]],tblNow_Div2B[[Name / Club]:[Points]],5,FALSE))</f>
        <v>0</v>
      </c>
      <c r="T60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07" s="1">
        <f>IF(ISNA(VLOOKUP(tblPointScore[[#This Row],[Name / Club]],tblSthn_Div1[[Name / Club]:[Points]],5,FALSE)),0,VLOOKUP(tblPointScore[[#This Row],[Name / Club]],tblSthn_Div1[[Name / Club]:[Points]],5,FALSE))</f>
        <v>0</v>
      </c>
      <c r="V607" s="1">
        <f>IF(ISNA(VLOOKUP(tblPointScore[[#This Row],[Name / Club]],tblSthn_Div2[[Name / Club]:[Points]],5,FALSE)),0,VLOOKUP(tblPointScore[[#This Row],[Name / Club]],tblSthn_Div2[[Name / Club]:[Points]],5,FALSE))</f>
        <v>0</v>
      </c>
      <c r="W607" s="1">
        <f>IF(ISNA(VLOOKUP(tblPointScore[[#This Row],[Name / Club]],tblSthn_Div1[Name / Club],1,FALSE)),IF(ISNA(VLOOKUP(tblPointScore[[#This Row],[Name / Club]],tblSthn_Div2[Name / Club],1,FALSE)),0,3),3)</f>
        <v>0</v>
      </c>
      <c r="X607" s="1">
        <f>SUM(tblPointScore[[#This Row],[Glbn Div 1]:[Sth H Pts]])</f>
        <v>0</v>
      </c>
      <c r="Y60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0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07" s="38" t="str">
        <f>IF(AND(tblPointScore[[#This Row],[Div 1 Pts]]&gt;0,tblPointScore[[#This Row],[Div 2 Pts]]&gt;0),"Y","N")</f>
        <v>N</v>
      </c>
      <c r="AB607" s="35" t="str">
        <f>IF(AND(tblPointScore[[#This Row],[Mac Div 1 A]]&gt;0,tblPointScore[[#This Row],[Mac Div 1 B]]&gt;0),"Y","N")</f>
        <v>N</v>
      </c>
      <c r="AC607" s="35" t="str">
        <f>IF(AND(tblPointScore[[#This Row],[Mac Div 2 A]]&gt;0,tblPointScore[[#This Row],[Mac Div 2 B]]&gt;0),"Y","N")</f>
        <v>N</v>
      </c>
      <c r="AD607" s="35" t="str">
        <f>IF(AND(tblPointScore[[#This Row],[Now Div 1 A]]&gt;0,tblPointScore[[#This Row],[Now Div 1 B]]&gt;0),"Y","N")</f>
        <v>N</v>
      </c>
      <c r="AE607" s="35" t="str">
        <f>IF(AND(tblPointScore[[#This Row],[Now Div 2 A]]&gt;0,tblPointScore[[#This Row],[Now Div 2 B]]&gt;0),"Y","N")</f>
        <v>N</v>
      </c>
      <c r="AF60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08" spans="1:32" hidden="1">
      <c r="A608" s="1">
        <f ca="1">CELL("row", A607)-1</f>
        <v>606</v>
      </c>
      <c r="B608" s="7" t="s">
        <v>533</v>
      </c>
      <c r="C608" s="7" t="s">
        <v>685</v>
      </c>
      <c r="D608" s="4" t="str">
        <f>CONCATENATE(tblPointScore[[#This Row],[Name]]," - ",tblPointScore[[#This Row],[Club]])</f>
        <v>Thompson Andrew  - ICC</v>
      </c>
      <c r="E608" s="1">
        <f>IF(ISNA(VLOOKUP(tblPointScore[[#This Row],[Name / Club]],tblGlbn_Div1[[Name / Club]:[Points]],5,FALSE)),0,VLOOKUP(tblPointScore[[#This Row],[Name / Club]],tblGlbn_Div1[[Name / Club]:[Points]],5,FALSE))</f>
        <v>0</v>
      </c>
      <c r="F608" s="9">
        <f>IF(ISNA(VLOOKUP(tblPointScore[[#This Row],[Name / Club]],tblGlbn_Div2[[Name / Club]:[Points]],5,FALSE)),0,VLOOKUP(tblPointScore[[#This Row],[Name / Club]],tblGlbn_Div2[[Name / Club]:[Points]],5,FALSE))</f>
        <v>0</v>
      </c>
      <c r="G608" s="9">
        <f>IF(ISNA(VLOOKUP(tblPointScore[[#This Row],[Name / Club]],tblGlbn_Div1[Name / Club],1,FALSE)),IF(ISNA(VLOOKUP(tblPointScore[[#This Row],[Name / Club]],tblGlbn_Div2[Name / Club],1,FALSE)),0,3),3)</f>
        <v>0</v>
      </c>
      <c r="H608" s="1">
        <f>IF(ISNA(VLOOKUP(tblPointScore[[#This Row],[Name / Club]],tblIll_Div1[[Name / Club]:[Points]],5,FALSE)),0,VLOOKUP(tblPointScore[[#This Row],[Name / Club]],tblIll_Div1[[Name / Club]:[Points]],5,FALSE))</f>
        <v>0</v>
      </c>
      <c r="I608" s="1">
        <f>IF(ISNA(VLOOKUP(tblPointScore[[#This Row],[Name / Club]],tblIll_Div2[[Name / Club]:[Points]],5,FALSE)),0,VLOOKUP(tblPointScore[[#This Row],[Name / Club]],tblIll_Div2[[Name / Club]:[Points]],5,FALSE))</f>
        <v>0</v>
      </c>
      <c r="J608" s="1">
        <f>IF(ISNA(VLOOKUP(tblPointScore[[#This Row],[Name / Club]],tblIll_Div1[Name / Club],1,FALSE)),IF(ISNA(VLOOKUP(tblPointScore[[#This Row],[Name / Club]],tblIll_Div2[Name / Club],1,FALSE)),0,3),3)</f>
        <v>0</v>
      </c>
      <c r="K608" s="1">
        <f>IF(ISNA(VLOOKUP(tblPointScore[[#This Row],[Name / Club]],tblMac_Div1A[[Name / Club]:[Points]],5,FALSE)),0,VLOOKUP(tblPointScore[[#This Row],[Name / Club]],tblMac_Div1A[[Name / Club]:[Points]],5,FALSE))</f>
        <v>0</v>
      </c>
      <c r="L608" s="1">
        <f>IF(ISNA(VLOOKUP(tblPointScore[[#This Row],[Name / Club]],tblMac_Div1B[[Name / Club]:[Points]],5,FALSE)),0,VLOOKUP(tblPointScore[[#This Row],[Name / Club]],tblMac_Div1B[[Name / Club]:[Points]],5,FALSE))</f>
        <v>0</v>
      </c>
      <c r="M608" s="1">
        <f>IF(ISNA(VLOOKUP(tblPointScore[[#This Row],[Name / Club]],tblMac_Div2A[[Name / Club]:[Points]],5,FALSE)),0,VLOOKUP(tblPointScore[[#This Row],[Name / Club]],tblMac_Div2A[[Name / Club]:[Points]],5,FALSE))</f>
        <v>0</v>
      </c>
      <c r="N608" s="1">
        <f>IF(ISNA(VLOOKUP(tblPointScore[[#This Row],[Name / Club]],tblMac_Div2B[[Name / Club]:[Points]],5,FALSE)),0,VLOOKUP(tblPointScore[[#This Row],[Name / Club]],tblMac_Div2B[[Name / Club]:[Points]],5,FALSE))</f>
        <v>0</v>
      </c>
      <c r="O60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08" s="1">
        <f>IF(ISNA(VLOOKUP(tblPointScore[[#This Row],[Name / Club]],tblNow_Div1A[[Name / Club]:[Points]],5,FALSE)),0,VLOOKUP(tblPointScore[[#This Row],[Name / Club]],tblNow_Div1A[[Name / Club]:[Points]],5,FALSE))</f>
        <v>0</v>
      </c>
      <c r="Q608" s="1">
        <f>IF(ISNA(VLOOKUP(tblPointScore[[#This Row],[Name / Club]],tblNow_Div1B[[Name / Club]:[Points]],5,FALSE)),0,VLOOKUP(tblPointScore[[#This Row],[Name / Club]],tblNow_Div1B[[Name / Club]:[Points]],5,FALSE))</f>
        <v>0</v>
      </c>
      <c r="R608" s="1">
        <f>IF(ISNA(VLOOKUP(tblPointScore[[#This Row],[Name / Club]],tblNow_Div2A[[Name / Club]:[Points]],5,FALSE)),0,VLOOKUP(tblPointScore[[#This Row],[Name / Club]],tblNow_Div2A[[Name / Club]:[Points]],5,FALSE))</f>
        <v>0</v>
      </c>
      <c r="S608" s="1">
        <f>IF(ISNA(VLOOKUP(tblPointScore[[#This Row],[Name / Club]],tblNow_Div2B[[Name / Club]:[Points]],5,FALSE)),0,VLOOKUP(tblPointScore[[#This Row],[Name / Club]],tblNow_Div2B[[Name / Club]:[Points]],5,FALSE))</f>
        <v>0</v>
      </c>
      <c r="T60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08" s="1">
        <f>IF(ISNA(VLOOKUP(tblPointScore[[#This Row],[Name / Club]],tblSthn_Div1[[Name / Club]:[Points]],5,FALSE)),0,VLOOKUP(tblPointScore[[#This Row],[Name / Club]],tblSthn_Div1[[Name / Club]:[Points]],5,FALSE))</f>
        <v>0</v>
      </c>
      <c r="V608" s="1">
        <f>IF(ISNA(VLOOKUP(tblPointScore[[#This Row],[Name / Club]],tblSthn_Div2[[Name / Club]:[Points]],5,FALSE)),0,VLOOKUP(tblPointScore[[#This Row],[Name / Club]],tblSthn_Div2[[Name / Club]:[Points]],5,FALSE))</f>
        <v>0</v>
      </c>
      <c r="W608" s="1">
        <f>IF(ISNA(VLOOKUP(tblPointScore[[#This Row],[Name / Club]],tblSthn_Div1[Name / Club],1,FALSE)),IF(ISNA(VLOOKUP(tblPointScore[[#This Row],[Name / Club]],tblSthn_Div2[Name / Club],1,FALSE)),0,3),3)</f>
        <v>0</v>
      </c>
      <c r="X608" s="9">
        <f>SUM(tblPointScore[[#This Row],[Glbn Div 1]:[Sth H Pts]])</f>
        <v>0</v>
      </c>
      <c r="Y60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0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08" s="38" t="str">
        <f>IF(AND(tblPointScore[[#This Row],[Div 1 Pts]]&gt;0,tblPointScore[[#This Row],[Div 2 Pts]]&gt;0),"Y","N")</f>
        <v>N</v>
      </c>
      <c r="AB608" s="35" t="str">
        <f>IF(AND(tblPointScore[[#This Row],[Mac Div 1 A]]&gt;0,tblPointScore[[#This Row],[Mac Div 1 B]]&gt;0),"Y","N")</f>
        <v>N</v>
      </c>
      <c r="AC608" s="35" t="str">
        <f>IF(AND(tblPointScore[[#This Row],[Mac Div 2 A]]&gt;0,tblPointScore[[#This Row],[Mac Div 2 B]]&gt;0),"Y","N")</f>
        <v>N</v>
      </c>
      <c r="AD608" s="35" t="str">
        <f>IF(AND(tblPointScore[[#This Row],[Now Div 1 A]]&gt;0,tblPointScore[[#This Row],[Now Div 1 B]]&gt;0),"Y","N")</f>
        <v>N</v>
      </c>
      <c r="AE608" s="35" t="str">
        <f>IF(AND(tblPointScore[[#This Row],[Now Div 2 A]]&gt;0,tblPointScore[[#This Row],[Now Div 2 B]]&gt;0),"Y","N")</f>
        <v>N</v>
      </c>
      <c r="AF60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09" spans="1:32" hidden="1">
      <c r="A609" s="1">
        <f ca="1">CELL("row", A608)-1</f>
        <v>607</v>
      </c>
      <c r="B609" s="7" t="s">
        <v>321</v>
      </c>
      <c r="C609" s="7" t="s">
        <v>684</v>
      </c>
      <c r="D609" s="4" t="str">
        <f>CONCATENATE(tblPointScore[[#This Row],[Name]]," - ",tblPointScore[[#This Row],[Club]])</f>
        <v>Thompson Scott - NVC</v>
      </c>
      <c r="E609" s="1">
        <f>IF(ISNA(VLOOKUP(tblPointScore[[#This Row],[Name / Club]],tblGlbn_Div1[[Name / Club]:[Points]],5,FALSE)),0,VLOOKUP(tblPointScore[[#This Row],[Name / Club]],tblGlbn_Div1[[Name / Club]:[Points]],5,FALSE))</f>
        <v>0</v>
      </c>
      <c r="F609" s="1">
        <f>IF(ISNA(VLOOKUP(tblPointScore[[#This Row],[Name / Club]],tblGlbn_Div2[[Name / Club]:[Points]],5,FALSE)),0,VLOOKUP(tblPointScore[[#This Row],[Name / Club]],tblGlbn_Div2[[Name / Club]:[Points]],5,FALSE))</f>
        <v>0</v>
      </c>
      <c r="G609" s="1">
        <f>IF(ISNA(VLOOKUP(tblPointScore[[#This Row],[Name / Club]],tblGlbn_Div1[Name / Club],1,FALSE)),IF(ISNA(VLOOKUP(tblPointScore[[#This Row],[Name / Club]],tblGlbn_Div2[Name / Club],1,FALSE)),0,3),3)</f>
        <v>0</v>
      </c>
      <c r="H609" s="1">
        <f>IF(ISNA(VLOOKUP(tblPointScore[[#This Row],[Name / Club]],tblIll_Div1[[Name / Club]:[Points]],5,FALSE)),0,VLOOKUP(tblPointScore[[#This Row],[Name / Club]],tblIll_Div1[[Name / Club]:[Points]],5,FALSE))</f>
        <v>0</v>
      </c>
      <c r="I609" s="1">
        <f>IF(ISNA(VLOOKUP(tblPointScore[[#This Row],[Name / Club]],tblIll_Div2[[Name / Club]:[Points]],5,FALSE)),0,VLOOKUP(tblPointScore[[#This Row],[Name / Club]],tblIll_Div2[[Name / Club]:[Points]],5,FALSE))</f>
        <v>0</v>
      </c>
      <c r="J609" s="1">
        <f>IF(ISNA(VLOOKUP(tblPointScore[[#This Row],[Name / Club]],tblIll_Div1[Name / Club],1,FALSE)),IF(ISNA(VLOOKUP(tblPointScore[[#This Row],[Name / Club]],tblIll_Div2[Name / Club],1,FALSE)),0,3),3)</f>
        <v>0</v>
      </c>
      <c r="K609" s="1">
        <f>IF(ISNA(VLOOKUP(tblPointScore[[#This Row],[Name / Club]],tblMac_Div1A[[Name / Club]:[Points]],5,FALSE)),0,VLOOKUP(tblPointScore[[#This Row],[Name / Club]],tblMac_Div1A[[Name / Club]:[Points]],5,FALSE))</f>
        <v>0</v>
      </c>
      <c r="L609" s="1">
        <f>IF(ISNA(VLOOKUP(tblPointScore[[#This Row],[Name / Club]],tblMac_Div1B[[Name / Club]:[Points]],5,FALSE)),0,VLOOKUP(tblPointScore[[#This Row],[Name / Club]],tblMac_Div1B[[Name / Club]:[Points]],5,FALSE))</f>
        <v>0</v>
      </c>
      <c r="M609" s="1">
        <f>IF(ISNA(VLOOKUP(tblPointScore[[#This Row],[Name / Club]],tblMac_Div2A[[Name / Club]:[Points]],5,FALSE)),0,VLOOKUP(tblPointScore[[#This Row],[Name / Club]],tblMac_Div2A[[Name / Club]:[Points]],5,FALSE))</f>
        <v>0</v>
      </c>
      <c r="N609" s="1">
        <f>IF(ISNA(VLOOKUP(tblPointScore[[#This Row],[Name / Club]],tblMac_Div2B[[Name / Club]:[Points]],5,FALSE)),0,VLOOKUP(tblPointScore[[#This Row],[Name / Club]],tblMac_Div2B[[Name / Club]:[Points]],5,FALSE))</f>
        <v>0</v>
      </c>
      <c r="O60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09" s="1">
        <f>IF(ISNA(VLOOKUP(tblPointScore[[#This Row],[Name / Club]],tblNow_Div1A[[Name / Club]:[Points]],5,FALSE)),0,VLOOKUP(tblPointScore[[#This Row],[Name / Club]],tblNow_Div1A[[Name / Club]:[Points]],5,FALSE))</f>
        <v>0</v>
      </c>
      <c r="Q609" s="1">
        <f>IF(ISNA(VLOOKUP(tblPointScore[[#This Row],[Name / Club]],tblNow_Div1B[[Name / Club]:[Points]],5,FALSE)),0,VLOOKUP(tblPointScore[[#This Row],[Name / Club]],tblNow_Div1B[[Name / Club]:[Points]],5,FALSE))</f>
        <v>0</v>
      </c>
      <c r="R609" s="1">
        <f>IF(ISNA(VLOOKUP(tblPointScore[[#This Row],[Name / Club]],tblNow_Div2A[[Name / Club]:[Points]],5,FALSE)),0,VLOOKUP(tblPointScore[[#This Row],[Name / Club]],tblNow_Div2A[[Name / Club]:[Points]],5,FALSE))</f>
        <v>0</v>
      </c>
      <c r="S609" s="1">
        <f>IF(ISNA(VLOOKUP(tblPointScore[[#This Row],[Name / Club]],tblNow_Div2B[[Name / Club]:[Points]],5,FALSE)),0,VLOOKUP(tblPointScore[[#This Row],[Name / Club]],tblNow_Div2B[[Name / Club]:[Points]],5,FALSE))</f>
        <v>0</v>
      </c>
      <c r="T60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09" s="1">
        <f>IF(ISNA(VLOOKUP(tblPointScore[[#This Row],[Name / Club]],tblSthn_Div1[[Name / Club]:[Points]],5,FALSE)),0,VLOOKUP(tblPointScore[[#This Row],[Name / Club]],tblSthn_Div1[[Name / Club]:[Points]],5,FALSE))</f>
        <v>0</v>
      </c>
      <c r="V609" s="1">
        <f>IF(ISNA(VLOOKUP(tblPointScore[[#This Row],[Name / Club]],tblSthn_Div2[[Name / Club]:[Points]],5,FALSE)),0,VLOOKUP(tblPointScore[[#This Row],[Name / Club]],tblSthn_Div2[[Name / Club]:[Points]],5,FALSE))</f>
        <v>0</v>
      </c>
      <c r="W609" s="1">
        <f>IF(ISNA(VLOOKUP(tblPointScore[[#This Row],[Name / Club]],tblSthn_Div1[Name / Club],1,FALSE)),IF(ISNA(VLOOKUP(tblPointScore[[#This Row],[Name / Club]],tblSthn_Div2[Name / Club],1,FALSE)),0,3),3)</f>
        <v>0</v>
      </c>
      <c r="X609" s="1">
        <f>SUM(tblPointScore[[#This Row],[Glbn Div 1]:[Sth H Pts]])</f>
        <v>0</v>
      </c>
      <c r="Y60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0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09" s="38" t="str">
        <f>IF(AND(tblPointScore[[#This Row],[Div 1 Pts]]&gt;0,tblPointScore[[#This Row],[Div 2 Pts]]&gt;0),"Y","N")</f>
        <v>N</v>
      </c>
      <c r="AB609" s="35" t="str">
        <f>IF(AND(tblPointScore[[#This Row],[Mac Div 1 A]]&gt;0,tblPointScore[[#This Row],[Mac Div 1 B]]&gt;0),"Y","N")</f>
        <v>N</v>
      </c>
      <c r="AC609" s="35" t="str">
        <f>IF(AND(tblPointScore[[#This Row],[Mac Div 2 A]]&gt;0,tblPointScore[[#This Row],[Mac Div 2 B]]&gt;0),"Y","N")</f>
        <v>N</v>
      </c>
      <c r="AD609" s="35" t="str">
        <f>IF(AND(tblPointScore[[#This Row],[Now Div 1 A]]&gt;0,tblPointScore[[#This Row],[Now Div 1 B]]&gt;0),"Y","N")</f>
        <v>N</v>
      </c>
      <c r="AE609" s="35" t="str">
        <f>IF(AND(tblPointScore[[#This Row],[Now Div 2 A]]&gt;0,tblPointScore[[#This Row],[Now Div 2 B]]&gt;0),"Y","N")</f>
        <v>N</v>
      </c>
      <c r="AF60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10" spans="1:32" hidden="1">
      <c r="A610" s="1">
        <f ca="1">CELL("row", A609)-1</f>
        <v>608</v>
      </c>
      <c r="B610" s="7" t="s">
        <v>534</v>
      </c>
      <c r="C610" s="7" t="s">
        <v>685</v>
      </c>
      <c r="D610" s="4" t="str">
        <f>CONCATENATE(tblPointScore[[#This Row],[Name]]," - ",tblPointScore[[#This Row],[Club]])</f>
        <v>Thornton James - ICC</v>
      </c>
      <c r="E610" s="1">
        <f>IF(ISNA(VLOOKUP(tblPointScore[[#This Row],[Name / Club]],tblGlbn_Div1[[Name / Club]:[Points]],5,FALSE)),0,VLOOKUP(tblPointScore[[#This Row],[Name / Club]],tblGlbn_Div1[[Name / Club]:[Points]],5,FALSE))</f>
        <v>0</v>
      </c>
      <c r="F610" s="9">
        <f>IF(ISNA(VLOOKUP(tblPointScore[[#This Row],[Name / Club]],tblGlbn_Div2[[Name / Club]:[Points]],5,FALSE)),0,VLOOKUP(tblPointScore[[#This Row],[Name / Club]],tblGlbn_Div2[[Name / Club]:[Points]],5,FALSE))</f>
        <v>0</v>
      </c>
      <c r="G610" s="9">
        <f>IF(ISNA(VLOOKUP(tblPointScore[[#This Row],[Name / Club]],tblGlbn_Div1[Name / Club],1,FALSE)),IF(ISNA(VLOOKUP(tblPointScore[[#This Row],[Name / Club]],tblGlbn_Div2[Name / Club],1,FALSE)),0,3),3)</f>
        <v>0</v>
      </c>
      <c r="H610" s="1">
        <f>IF(ISNA(VLOOKUP(tblPointScore[[#This Row],[Name / Club]],tblIll_Div1[[Name / Club]:[Points]],5,FALSE)),0,VLOOKUP(tblPointScore[[#This Row],[Name / Club]],tblIll_Div1[[Name / Club]:[Points]],5,FALSE))</f>
        <v>0</v>
      </c>
      <c r="I610" s="1">
        <f>IF(ISNA(VLOOKUP(tblPointScore[[#This Row],[Name / Club]],tblIll_Div2[[Name / Club]:[Points]],5,FALSE)),0,VLOOKUP(tblPointScore[[#This Row],[Name / Club]],tblIll_Div2[[Name / Club]:[Points]],5,FALSE))</f>
        <v>0</v>
      </c>
      <c r="J610" s="1">
        <f>IF(ISNA(VLOOKUP(tblPointScore[[#This Row],[Name / Club]],tblIll_Div1[Name / Club],1,FALSE)),IF(ISNA(VLOOKUP(tblPointScore[[#This Row],[Name / Club]],tblIll_Div2[Name / Club],1,FALSE)),0,3),3)</f>
        <v>0</v>
      </c>
      <c r="K610" s="1">
        <f>IF(ISNA(VLOOKUP(tblPointScore[[#This Row],[Name / Club]],tblMac_Div1A[[Name / Club]:[Points]],5,FALSE)),0,VLOOKUP(tblPointScore[[#This Row],[Name / Club]],tblMac_Div1A[[Name / Club]:[Points]],5,FALSE))</f>
        <v>0</v>
      </c>
      <c r="L610" s="1">
        <f>IF(ISNA(VLOOKUP(tblPointScore[[#This Row],[Name / Club]],tblMac_Div1B[[Name / Club]:[Points]],5,FALSE)),0,VLOOKUP(tblPointScore[[#This Row],[Name / Club]],tblMac_Div1B[[Name / Club]:[Points]],5,FALSE))</f>
        <v>0</v>
      </c>
      <c r="M610" s="1">
        <f>IF(ISNA(VLOOKUP(tblPointScore[[#This Row],[Name / Club]],tblMac_Div2A[[Name / Club]:[Points]],5,FALSE)),0,VLOOKUP(tblPointScore[[#This Row],[Name / Club]],tblMac_Div2A[[Name / Club]:[Points]],5,FALSE))</f>
        <v>0</v>
      </c>
      <c r="N610" s="1">
        <f>IF(ISNA(VLOOKUP(tblPointScore[[#This Row],[Name / Club]],tblMac_Div2B[[Name / Club]:[Points]],5,FALSE)),0,VLOOKUP(tblPointScore[[#This Row],[Name / Club]],tblMac_Div2B[[Name / Club]:[Points]],5,FALSE))</f>
        <v>0</v>
      </c>
      <c r="O61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10" s="1">
        <f>IF(ISNA(VLOOKUP(tblPointScore[[#This Row],[Name / Club]],tblNow_Div1A[[Name / Club]:[Points]],5,FALSE)),0,VLOOKUP(tblPointScore[[#This Row],[Name / Club]],tblNow_Div1A[[Name / Club]:[Points]],5,FALSE))</f>
        <v>0</v>
      </c>
      <c r="Q610" s="1">
        <f>IF(ISNA(VLOOKUP(tblPointScore[[#This Row],[Name / Club]],tblNow_Div1B[[Name / Club]:[Points]],5,FALSE)),0,VLOOKUP(tblPointScore[[#This Row],[Name / Club]],tblNow_Div1B[[Name / Club]:[Points]],5,FALSE))</f>
        <v>0</v>
      </c>
      <c r="R610" s="1">
        <f>IF(ISNA(VLOOKUP(tblPointScore[[#This Row],[Name / Club]],tblNow_Div2A[[Name / Club]:[Points]],5,FALSE)),0,VLOOKUP(tblPointScore[[#This Row],[Name / Club]],tblNow_Div2A[[Name / Club]:[Points]],5,FALSE))</f>
        <v>0</v>
      </c>
      <c r="S610" s="1">
        <f>IF(ISNA(VLOOKUP(tblPointScore[[#This Row],[Name / Club]],tblNow_Div2B[[Name / Club]:[Points]],5,FALSE)),0,VLOOKUP(tblPointScore[[#This Row],[Name / Club]],tblNow_Div2B[[Name / Club]:[Points]],5,FALSE))</f>
        <v>0</v>
      </c>
      <c r="T61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10" s="1">
        <f>IF(ISNA(VLOOKUP(tblPointScore[[#This Row],[Name / Club]],tblSthn_Div1[[Name / Club]:[Points]],5,FALSE)),0,VLOOKUP(tblPointScore[[#This Row],[Name / Club]],tblSthn_Div1[[Name / Club]:[Points]],5,FALSE))</f>
        <v>0</v>
      </c>
      <c r="V610" s="1">
        <f>IF(ISNA(VLOOKUP(tblPointScore[[#This Row],[Name / Club]],tblSthn_Div2[[Name / Club]:[Points]],5,FALSE)),0,VLOOKUP(tblPointScore[[#This Row],[Name / Club]],tblSthn_Div2[[Name / Club]:[Points]],5,FALSE))</f>
        <v>0</v>
      </c>
      <c r="W610" s="1">
        <f>IF(ISNA(VLOOKUP(tblPointScore[[#This Row],[Name / Club]],tblSthn_Div1[Name / Club],1,FALSE)),IF(ISNA(VLOOKUP(tblPointScore[[#This Row],[Name / Club]],tblSthn_Div2[Name / Club],1,FALSE)),0,3),3)</f>
        <v>0</v>
      </c>
      <c r="X610" s="9">
        <f>SUM(tblPointScore[[#This Row],[Glbn Div 1]:[Sth H Pts]])</f>
        <v>0</v>
      </c>
      <c r="Y61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1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10" s="38" t="str">
        <f>IF(AND(tblPointScore[[#This Row],[Div 1 Pts]]&gt;0,tblPointScore[[#This Row],[Div 2 Pts]]&gt;0),"Y","N")</f>
        <v>N</v>
      </c>
      <c r="AB610" s="35" t="str">
        <f>IF(AND(tblPointScore[[#This Row],[Mac Div 1 A]]&gt;0,tblPointScore[[#This Row],[Mac Div 1 B]]&gt;0),"Y","N")</f>
        <v>N</v>
      </c>
      <c r="AC610" s="35" t="str">
        <f>IF(AND(tblPointScore[[#This Row],[Mac Div 2 A]]&gt;0,tblPointScore[[#This Row],[Mac Div 2 B]]&gt;0),"Y","N")</f>
        <v>N</v>
      </c>
      <c r="AD610" s="35" t="str">
        <f>IF(AND(tblPointScore[[#This Row],[Now Div 1 A]]&gt;0,tblPointScore[[#This Row],[Now Div 1 B]]&gt;0),"Y","N")</f>
        <v>N</v>
      </c>
      <c r="AE610" s="35" t="str">
        <f>IF(AND(tblPointScore[[#This Row],[Now Div 2 A]]&gt;0,tblPointScore[[#This Row],[Now Div 2 B]]&gt;0),"Y","N")</f>
        <v>N</v>
      </c>
      <c r="AF61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11" spans="1:32" hidden="1">
      <c r="A611" s="1">
        <f ca="1">CELL("row", A610)-1</f>
        <v>609</v>
      </c>
      <c r="B611" s="7" t="s">
        <v>322</v>
      </c>
      <c r="C611" s="7" t="s">
        <v>682</v>
      </c>
      <c r="D611" s="4" t="str">
        <f>CONCATENATE(tblPointScore[[#This Row],[Name]]," - ",tblPointScore[[#This Row],[Club]])</f>
        <v>Todd Cameron - CCC</v>
      </c>
      <c r="E611" s="1">
        <f>IF(ISNA(VLOOKUP(tblPointScore[[#This Row],[Name / Club]],tblGlbn_Div1[[Name / Club]:[Points]],5,FALSE)),0,VLOOKUP(tblPointScore[[#This Row],[Name / Club]],tblGlbn_Div1[[Name / Club]:[Points]],5,FALSE))</f>
        <v>0</v>
      </c>
      <c r="F611" s="1">
        <f>IF(ISNA(VLOOKUP(tblPointScore[[#This Row],[Name / Club]],tblGlbn_Div2[[Name / Club]:[Points]],5,FALSE)),0,VLOOKUP(tblPointScore[[#This Row],[Name / Club]],tblGlbn_Div2[[Name / Club]:[Points]],5,FALSE))</f>
        <v>0</v>
      </c>
      <c r="G611" s="1">
        <f>IF(ISNA(VLOOKUP(tblPointScore[[#This Row],[Name / Club]],tblGlbn_Div1[Name / Club],1,FALSE)),IF(ISNA(VLOOKUP(tblPointScore[[#This Row],[Name / Club]],tblGlbn_Div2[Name / Club],1,FALSE)),0,3),3)</f>
        <v>0</v>
      </c>
      <c r="H611" s="1">
        <f>IF(ISNA(VLOOKUP(tblPointScore[[#This Row],[Name / Club]],tblIll_Div1[[Name / Club]:[Points]],5,FALSE)),0,VLOOKUP(tblPointScore[[#This Row],[Name / Club]],tblIll_Div1[[Name / Club]:[Points]],5,FALSE))</f>
        <v>0</v>
      </c>
      <c r="I611" s="1">
        <f>IF(ISNA(VLOOKUP(tblPointScore[[#This Row],[Name / Club]],tblIll_Div2[[Name / Club]:[Points]],5,FALSE)),0,VLOOKUP(tblPointScore[[#This Row],[Name / Club]],tblIll_Div2[[Name / Club]:[Points]],5,FALSE))</f>
        <v>0</v>
      </c>
      <c r="J611" s="1">
        <f>IF(ISNA(VLOOKUP(tblPointScore[[#This Row],[Name / Club]],tblIll_Div1[Name / Club],1,FALSE)),IF(ISNA(VLOOKUP(tblPointScore[[#This Row],[Name / Club]],tblIll_Div2[Name / Club],1,FALSE)),0,3),3)</f>
        <v>0</v>
      </c>
      <c r="K611" s="1">
        <f>IF(ISNA(VLOOKUP(tblPointScore[[#This Row],[Name / Club]],tblMac_Div1A[[Name / Club]:[Points]],5,FALSE)),0,VLOOKUP(tblPointScore[[#This Row],[Name / Club]],tblMac_Div1A[[Name / Club]:[Points]],5,FALSE))</f>
        <v>0</v>
      </c>
      <c r="L611" s="1">
        <f>IF(ISNA(VLOOKUP(tblPointScore[[#This Row],[Name / Club]],tblMac_Div1B[[Name / Club]:[Points]],5,FALSE)),0,VLOOKUP(tblPointScore[[#This Row],[Name / Club]],tblMac_Div1B[[Name / Club]:[Points]],5,FALSE))</f>
        <v>0</v>
      </c>
      <c r="M611" s="1">
        <f>IF(ISNA(VLOOKUP(tblPointScore[[#This Row],[Name / Club]],tblMac_Div2A[[Name / Club]:[Points]],5,FALSE)),0,VLOOKUP(tblPointScore[[#This Row],[Name / Club]],tblMac_Div2A[[Name / Club]:[Points]],5,FALSE))</f>
        <v>0</v>
      </c>
      <c r="N611" s="1">
        <f>IF(ISNA(VLOOKUP(tblPointScore[[#This Row],[Name / Club]],tblMac_Div2B[[Name / Club]:[Points]],5,FALSE)),0,VLOOKUP(tblPointScore[[#This Row],[Name / Club]],tblMac_Div2B[[Name / Club]:[Points]],5,FALSE))</f>
        <v>0</v>
      </c>
      <c r="O61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11" s="1">
        <f>IF(ISNA(VLOOKUP(tblPointScore[[#This Row],[Name / Club]],tblNow_Div1A[[Name / Club]:[Points]],5,FALSE)),0,VLOOKUP(tblPointScore[[#This Row],[Name / Club]],tblNow_Div1A[[Name / Club]:[Points]],5,FALSE))</f>
        <v>0</v>
      </c>
      <c r="Q611" s="1">
        <f>IF(ISNA(VLOOKUP(tblPointScore[[#This Row],[Name / Club]],tblNow_Div1B[[Name / Club]:[Points]],5,FALSE)),0,VLOOKUP(tblPointScore[[#This Row],[Name / Club]],tblNow_Div1B[[Name / Club]:[Points]],5,FALSE))</f>
        <v>0</v>
      </c>
      <c r="R611" s="1">
        <f>IF(ISNA(VLOOKUP(tblPointScore[[#This Row],[Name / Club]],tblNow_Div2A[[Name / Club]:[Points]],5,FALSE)),0,VLOOKUP(tblPointScore[[#This Row],[Name / Club]],tblNow_Div2A[[Name / Club]:[Points]],5,FALSE))</f>
        <v>0</v>
      </c>
      <c r="S611" s="1">
        <f>IF(ISNA(VLOOKUP(tblPointScore[[#This Row],[Name / Club]],tblNow_Div2B[[Name / Club]:[Points]],5,FALSE)),0,VLOOKUP(tblPointScore[[#This Row],[Name / Club]],tblNow_Div2B[[Name / Club]:[Points]],5,FALSE))</f>
        <v>0</v>
      </c>
      <c r="T61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11" s="1">
        <f>IF(ISNA(VLOOKUP(tblPointScore[[#This Row],[Name / Club]],tblSthn_Div1[[Name / Club]:[Points]],5,FALSE)),0,VLOOKUP(tblPointScore[[#This Row],[Name / Club]],tblSthn_Div1[[Name / Club]:[Points]],5,FALSE))</f>
        <v>0</v>
      </c>
      <c r="V611" s="1">
        <f>IF(ISNA(VLOOKUP(tblPointScore[[#This Row],[Name / Club]],tblSthn_Div2[[Name / Club]:[Points]],5,FALSE)),0,VLOOKUP(tblPointScore[[#This Row],[Name / Club]],tblSthn_Div2[[Name / Club]:[Points]],5,FALSE))</f>
        <v>0</v>
      </c>
      <c r="W611" s="1">
        <f>IF(ISNA(VLOOKUP(tblPointScore[[#This Row],[Name / Club]],tblSthn_Div1[Name / Club],1,FALSE)),IF(ISNA(VLOOKUP(tblPointScore[[#This Row],[Name / Club]],tblSthn_Div2[Name / Club],1,FALSE)),0,3),3)</f>
        <v>0</v>
      </c>
      <c r="X611" s="1">
        <f>SUM(tblPointScore[[#This Row],[Glbn Div 1]:[Sth H Pts]])</f>
        <v>0</v>
      </c>
      <c r="Y61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1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11" s="38" t="str">
        <f>IF(AND(tblPointScore[[#This Row],[Div 1 Pts]]&gt;0,tblPointScore[[#This Row],[Div 2 Pts]]&gt;0),"Y","N")</f>
        <v>N</v>
      </c>
      <c r="AB611" s="35" t="str">
        <f>IF(AND(tblPointScore[[#This Row],[Mac Div 1 A]]&gt;0,tblPointScore[[#This Row],[Mac Div 1 B]]&gt;0),"Y","N")</f>
        <v>N</v>
      </c>
      <c r="AC611" s="35" t="str">
        <f>IF(AND(tblPointScore[[#This Row],[Mac Div 2 A]]&gt;0,tblPointScore[[#This Row],[Mac Div 2 B]]&gt;0),"Y","N")</f>
        <v>N</v>
      </c>
      <c r="AD611" s="35" t="str">
        <f>IF(AND(tblPointScore[[#This Row],[Now Div 1 A]]&gt;0,tblPointScore[[#This Row],[Now Div 1 B]]&gt;0),"Y","N")</f>
        <v>N</v>
      </c>
      <c r="AE611" s="35" t="str">
        <f>IF(AND(tblPointScore[[#This Row],[Now Div 2 A]]&gt;0,tblPointScore[[#This Row],[Now Div 2 B]]&gt;0),"Y","N")</f>
        <v>N</v>
      </c>
      <c r="AF61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12" spans="1:32" hidden="1">
      <c r="A612" s="1">
        <f ca="1">CELL("row", A611)-1</f>
        <v>610</v>
      </c>
      <c r="B612" s="7" t="s">
        <v>323</v>
      </c>
      <c r="C612" s="7" t="s">
        <v>682</v>
      </c>
      <c r="D612" s="4" t="str">
        <f>CONCATENATE(tblPointScore[[#This Row],[Name]]," - ",tblPointScore[[#This Row],[Club]])</f>
        <v>Todd Graham - CCC</v>
      </c>
      <c r="E612" s="1">
        <f>IF(ISNA(VLOOKUP(tblPointScore[[#This Row],[Name / Club]],tblGlbn_Div1[[Name / Club]:[Points]],5,FALSE)),0,VLOOKUP(tblPointScore[[#This Row],[Name / Club]],tblGlbn_Div1[[Name / Club]:[Points]],5,FALSE))</f>
        <v>0</v>
      </c>
      <c r="F612" s="1">
        <f>IF(ISNA(VLOOKUP(tblPointScore[[#This Row],[Name / Club]],tblGlbn_Div2[[Name / Club]:[Points]],5,FALSE)),0,VLOOKUP(tblPointScore[[#This Row],[Name / Club]],tblGlbn_Div2[[Name / Club]:[Points]],5,FALSE))</f>
        <v>0</v>
      </c>
      <c r="G612" s="1">
        <f>IF(ISNA(VLOOKUP(tblPointScore[[#This Row],[Name / Club]],tblGlbn_Div1[Name / Club],1,FALSE)),IF(ISNA(VLOOKUP(tblPointScore[[#This Row],[Name / Club]],tblGlbn_Div2[Name / Club],1,FALSE)),0,3),3)</f>
        <v>0</v>
      </c>
      <c r="H612" s="1">
        <f>IF(ISNA(VLOOKUP(tblPointScore[[#This Row],[Name / Club]],tblIll_Div1[[Name / Club]:[Points]],5,FALSE)),0,VLOOKUP(tblPointScore[[#This Row],[Name / Club]],tblIll_Div1[[Name / Club]:[Points]],5,FALSE))</f>
        <v>0</v>
      </c>
      <c r="I612" s="1">
        <f>IF(ISNA(VLOOKUP(tblPointScore[[#This Row],[Name / Club]],tblIll_Div2[[Name / Club]:[Points]],5,FALSE)),0,VLOOKUP(tblPointScore[[#This Row],[Name / Club]],tblIll_Div2[[Name / Club]:[Points]],5,FALSE))</f>
        <v>0</v>
      </c>
      <c r="J612" s="1">
        <f>IF(ISNA(VLOOKUP(tblPointScore[[#This Row],[Name / Club]],tblIll_Div1[Name / Club],1,FALSE)),IF(ISNA(VLOOKUP(tblPointScore[[#This Row],[Name / Club]],tblIll_Div2[Name / Club],1,FALSE)),0,3),3)</f>
        <v>0</v>
      </c>
      <c r="K612" s="1">
        <f>IF(ISNA(VLOOKUP(tblPointScore[[#This Row],[Name / Club]],tblMac_Div1A[[Name / Club]:[Points]],5,FALSE)),0,VLOOKUP(tblPointScore[[#This Row],[Name / Club]],tblMac_Div1A[[Name / Club]:[Points]],5,FALSE))</f>
        <v>0</v>
      </c>
      <c r="L612" s="1">
        <f>IF(ISNA(VLOOKUP(tblPointScore[[#This Row],[Name / Club]],tblMac_Div1B[[Name / Club]:[Points]],5,FALSE)),0,VLOOKUP(tblPointScore[[#This Row],[Name / Club]],tblMac_Div1B[[Name / Club]:[Points]],5,FALSE))</f>
        <v>0</v>
      </c>
      <c r="M612" s="1">
        <f>IF(ISNA(VLOOKUP(tblPointScore[[#This Row],[Name / Club]],tblMac_Div2A[[Name / Club]:[Points]],5,FALSE)),0,VLOOKUP(tblPointScore[[#This Row],[Name / Club]],tblMac_Div2A[[Name / Club]:[Points]],5,FALSE))</f>
        <v>0</v>
      </c>
      <c r="N612" s="1">
        <f>IF(ISNA(VLOOKUP(tblPointScore[[#This Row],[Name / Club]],tblMac_Div2B[[Name / Club]:[Points]],5,FALSE)),0,VLOOKUP(tblPointScore[[#This Row],[Name / Club]],tblMac_Div2B[[Name / Club]:[Points]],5,FALSE))</f>
        <v>0</v>
      </c>
      <c r="O61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12" s="1">
        <f>IF(ISNA(VLOOKUP(tblPointScore[[#This Row],[Name / Club]],tblNow_Div1A[[Name / Club]:[Points]],5,FALSE)),0,VLOOKUP(tblPointScore[[#This Row],[Name / Club]],tblNow_Div1A[[Name / Club]:[Points]],5,FALSE))</f>
        <v>0</v>
      </c>
      <c r="Q612" s="1">
        <f>IF(ISNA(VLOOKUP(tblPointScore[[#This Row],[Name / Club]],tblNow_Div1B[[Name / Club]:[Points]],5,FALSE)),0,VLOOKUP(tblPointScore[[#This Row],[Name / Club]],tblNow_Div1B[[Name / Club]:[Points]],5,FALSE))</f>
        <v>0</v>
      </c>
      <c r="R612" s="1">
        <f>IF(ISNA(VLOOKUP(tblPointScore[[#This Row],[Name / Club]],tblNow_Div2A[[Name / Club]:[Points]],5,FALSE)),0,VLOOKUP(tblPointScore[[#This Row],[Name / Club]],tblNow_Div2A[[Name / Club]:[Points]],5,FALSE))</f>
        <v>0</v>
      </c>
      <c r="S612" s="1">
        <f>IF(ISNA(VLOOKUP(tblPointScore[[#This Row],[Name / Club]],tblNow_Div2B[[Name / Club]:[Points]],5,FALSE)),0,VLOOKUP(tblPointScore[[#This Row],[Name / Club]],tblNow_Div2B[[Name / Club]:[Points]],5,FALSE))</f>
        <v>0</v>
      </c>
      <c r="T61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12" s="1">
        <f>IF(ISNA(VLOOKUP(tblPointScore[[#This Row],[Name / Club]],tblSthn_Div1[[Name / Club]:[Points]],5,FALSE)),0,VLOOKUP(tblPointScore[[#This Row],[Name / Club]],tblSthn_Div1[[Name / Club]:[Points]],5,FALSE))</f>
        <v>0</v>
      </c>
      <c r="V612" s="1">
        <f>IF(ISNA(VLOOKUP(tblPointScore[[#This Row],[Name / Club]],tblSthn_Div2[[Name / Club]:[Points]],5,FALSE)),0,VLOOKUP(tblPointScore[[#This Row],[Name / Club]],tblSthn_Div2[[Name / Club]:[Points]],5,FALSE))</f>
        <v>0</v>
      </c>
      <c r="W612" s="1">
        <f>IF(ISNA(VLOOKUP(tblPointScore[[#This Row],[Name / Club]],tblSthn_Div1[Name / Club],1,FALSE)),IF(ISNA(VLOOKUP(tblPointScore[[#This Row],[Name / Club]],tblSthn_Div2[Name / Club],1,FALSE)),0,3),3)</f>
        <v>0</v>
      </c>
      <c r="X612" s="1">
        <f>SUM(tblPointScore[[#This Row],[Glbn Div 1]:[Sth H Pts]])</f>
        <v>0</v>
      </c>
      <c r="Y61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1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12" s="38" t="str">
        <f>IF(AND(tblPointScore[[#This Row],[Div 1 Pts]]&gt;0,tblPointScore[[#This Row],[Div 2 Pts]]&gt;0),"Y","N")</f>
        <v>N</v>
      </c>
      <c r="AB612" s="35" t="str">
        <f>IF(AND(tblPointScore[[#This Row],[Mac Div 1 A]]&gt;0,tblPointScore[[#This Row],[Mac Div 1 B]]&gt;0),"Y","N")</f>
        <v>N</v>
      </c>
      <c r="AC612" s="35" t="str">
        <f>IF(AND(tblPointScore[[#This Row],[Mac Div 2 A]]&gt;0,tblPointScore[[#This Row],[Mac Div 2 B]]&gt;0),"Y","N")</f>
        <v>N</v>
      </c>
      <c r="AD612" s="35" t="str">
        <f>IF(AND(tblPointScore[[#This Row],[Now Div 1 A]]&gt;0,tblPointScore[[#This Row],[Now Div 1 B]]&gt;0),"Y","N")</f>
        <v>N</v>
      </c>
      <c r="AE612" s="35" t="str">
        <f>IF(AND(tblPointScore[[#This Row],[Now Div 2 A]]&gt;0,tblPointScore[[#This Row],[Now Div 2 B]]&gt;0),"Y","N")</f>
        <v>N</v>
      </c>
      <c r="AF61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13" spans="1:32" hidden="1">
      <c r="A613" s="1">
        <f ca="1">CELL("row", A612)-1</f>
        <v>611</v>
      </c>
      <c r="B613" s="7" t="s">
        <v>324</v>
      </c>
      <c r="C613" s="7" t="s">
        <v>684</v>
      </c>
      <c r="D613" s="4" t="str">
        <f>CONCATENATE(tblPointScore[[#This Row],[Name]]," - ",tblPointScore[[#This Row],[Club]])</f>
        <v>Tomasini Martin - NVC</v>
      </c>
      <c r="E613" s="1">
        <f>IF(ISNA(VLOOKUP(tblPointScore[[#This Row],[Name / Club]],tblGlbn_Div1[[Name / Club]:[Points]],5,FALSE)),0,VLOOKUP(tblPointScore[[#This Row],[Name / Club]],tblGlbn_Div1[[Name / Club]:[Points]],5,FALSE))</f>
        <v>0</v>
      </c>
      <c r="F613" s="1">
        <f>IF(ISNA(VLOOKUP(tblPointScore[[#This Row],[Name / Club]],tblGlbn_Div2[[Name / Club]:[Points]],5,FALSE)),0,VLOOKUP(tblPointScore[[#This Row],[Name / Club]],tblGlbn_Div2[[Name / Club]:[Points]],5,FALSE))</f>
        <v>0</v>
      </c>
      <c r="G613" s="1">
        <f>IF(ISNA(VLOOKUP(tblPointScore[[#This Row],[Name / Club]],tblGlbn_Div1[Name / Club],1,FALSE)),IF(ISNA(VLOOKUP(tblPointScore[[#This Row],[Name / Club]],tblGlbn_Div2[Name / Club],1,FALSE)),0,3),3)</f>
        <v>0</v>
      </c>
      <c r="H613" s="1">
        <f>IF(ISNA(VLOOKUP(tblPointScore[[#This Row],[Name / Club]],tblIll_Div1[[Name / Club]:[Points]],5,FALSE)),0,VLOOKUP(tblPointScore[[#This Row],[Name / Club]],tblIll_Div1[[Name / Club]:[Points]],5,FALSE))</f>
        <v>0</v>
      </c>
      <c r="I613" s="1">
        <f>IF(ISNA(VLOOKUP(tblPointScore[[#This Row],[Name / Club]],tblIll_Div2[[Name / Club]:[Points]],5,FALSE)),0,VLOOKUP(tblPointScore[[#This Row],[Name / Club]],tblIll_Div2[[Name / Club]:[Points]],5,FALSE))</f>
        <v>0</v>
      </c>
      <c r="J613" s="1">
        <f>IF(ISNA(VLOOKUP(tblPointScore[[#This Row],[Name / Club]],tblIll_Div1[Name / Club],1,FALSE)),IF(ISNA(VLOOKUP(tblPointScore[[#This Row],[Name / Club]],tblIll_Div2[Name / Club],1,FALSE)),0,3),3)</f>
        <v>0</v>
      </c>
      <c r="K613" s="1">
        <f>IF(ISNA(VLOOKUP(tblPointScore[[#This Row],[Name / Club]],tblMac_Div1A[[Name / Club]:[Points]],5,FALSE)),0,VLOOKUP(tblPointScore[[#This Row],[Name / Club]],tblMac_Div1A[[Name / Club]:[Points]],5,FALSE))</f>
        <v>0</v>
      </c>
      <c r="L613" s="1">
        <f>IF(ISNA(VLOOKUP(tblPointScore[[#This Row],[Name / Club]],tblMac_Div1B[[Name / Club]:[Points]],5,FALSE)),0,VLOOKUP(tblPointScore[[#This Row],[Name / Club]],tblMac_Div1B[[Name / Club]:[Points]],5,FALSE))</f>
        <v>0</v>
      </c>
      <c r="M613" s="1">
        <f>IF(ISNA(VLOOKUP(tblPointScore[[#This Row],[Name / Club]],tblMac_Div2A[[Name / Club]:[Points]],5,FALSE)),0,VLOOKUP(tblPointScore[[#This Row],[Name / Club]],tblMac_Div2A[[Name / Club]:[Points]],5,FALSE))</f>
        <v>0</v>
      </c>
      <c r="N613" s="1">
        <f>IF(ISNA(VLOOKUP(tblPointScore[[#This Row],[Name / Club]],tblMac_Div2B[[Name / Club]:[Points]],5,FALSE)),0,VLOOKUP(tblPointScore[[#This Row],[Name / Club]],tblMac_Div2B[[Name / Club]:[Points]],5,FALSE))</f>
        <v>0</v>
      </c>
      <c r="O61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13" s="1">
        <f>IF(ISNA(VLOOKUP(tblPointScore[[#This Row],[Name / Club]],tblNow_Div1A[[Name / Club]:[Points]],5,FALSE)),0,VLOOKUP(tblPointScore[[#This Row],[Name / Club]],tblNow_Div1A[[Name / Club]:[Points]],5,FALSE))</f>
        <v>0</v>
      </c>
      <c r="Q613" s="1">
        <f>IF(ISNA(VLOOKUP(tblPointScore[[#This Row],[Name / Club]],tblNow_Div1B[[Name / Club]:[Points]],5,FALSE)),0,VLOOKUP(tblPointScore[[#This Row],[Name / Club]],tblNow_Div1B[[Name / Club]:[Points]],5,FALSE))</f>
        <v>0</v>
      </c>
      <c r="R613" s="1">
        <f>IF(ISNA(VLOOKUP(tblPointScore[[#This Row],[Name / Club]],tblNow_Div2A[[Name / Club]:[Points]],5,FALSE)),0,VLOOKUP(tblPointScore[[#This Row],[Name / Club]],tblNow_Div2A[[Name / Club]:[Points]],5,FALSE))</f>
        <v>0</v>
      </c>
      <c r="S613" s="1">
        <f>IF(ISNA(VLOOKUP(tblPointScore[[#This Row],[Name / Club]],tblNow_Div2B[[Name / Club]:[Points]],5,FALSE)),0,VLOOKUP(tblPointScore[[#This Row],[Name / Club]],tblNow_Div2B[[Name / Club]:[Points]],5,FALSE))</f>
        <v>0</v>
      </c>
      <c r="T61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13" s="1">
        <f>IF(ISNA(VLOOKUP(tblPointScore[[#This Row],[Name / Club]],tblSthn_Div1[[Name / Club]:[Points]],5,FALSE)),0,VLOOKUP(tblPointScore[[#This Row],[Name / Club]],tblSthn_Div1[[Name / Club]:[Points]],5,FALSE))</f>
        <v>0</v>
      </c>
      <c r="V613" s="1">
        <f>IF(ISNA(VLOOKUP(tblPointScore[[#This Row],[Name / Club]],tblSthn_Div2[[Name / Club]:[Points]],5,FALSE)),0,VLOOKUP(tblPointScore[[#This Row],[Name / Club]],tblSthn_Div2[[Name / Club]:[Points]],5,FALSE))</f>
        <v>0</v>
      </c>
      <c r="W613" s="1">
        <f>IF(ISNA(VLOOKUP(tblPointScore[[#This Row],[Name / Club]],tblSthn_Div1[Name / Club],1,FALSE)),IF(ISNA(VLOOKUP(tblPointScore[[#This Row],[Name / Club]],tblSthn_Div2[Name / Club],1,FALSE)),0,3),3)</f>
        <v>0</v>
      </c>
      <c r="X613" s="1">
        <f>SUM(tblPointScore[[#This Row],[Glbn Div 1]:[Sth H Pts]])</f>
        <v>0</v>
      </c>
      <c r="Y61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1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13" s="38" t="str">
        <f>IF(AND(tblPointScore[[#This Row],[Div 1 Pts]]&gt;0,tblPointScore[[#This Row],[Div 2 Pts]]&gt;0),"Y","N")</f>
        <v>N</v>
      </c>
      <c r="AB613" s="35" t="str">
        <f>IF(AND(tblPointScore[[#This Row],[Mac Div 1 A]]&gt;0,tblPointScore[[#This Row],[Mac Div 1 B]]&gt;0),"Y","N")</f>
        <v>N</v>
      </c>
      <c r="AC613" s="35" t="str">
        <f>IF(AND(tblPointScore[[#This Row],[Mac Div 2 A]]&gt;0,tblPointScore[[#This Row],[Mac Div 2 B]]&gt;0),"Y","N")</f>
        <v>N</v>
      </c>
      <c r="AD613" s="35" t="str">
        <f>IF(AND(tblPointScore[[#This Row],[Now Div 1 A]]&gt;0,tblPointScore[[#This Row],[Now Div 1 B]]&gt;0),"Y","N")</f>
        <v>N</v>
      </c>
      <c r="AE613" s="35" t="str">
        <f>IF(AND(tblPointScore[[#This Row],[Now Div 2 A]]&gt;0,tblPointScore[[#This Row],[Now Div 2 B]]&gt;0),"Y","N")</f>
        <v>N</v>
      </c>
      <c r="AF61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14" spans="1:32" hidden="1">
      <c r="A614" s="1">
        <f ca="1">CELL("row", A613)-1</f>
        <v>612</v>
      </c>
      <c r="B614" s="7" t="s">
        <v>535</v>
      </c>
      <c r="C614" s="7" t="s">
        <v>683</v>
      </c>
      <c r="D614" s="4" t="str">
        <f>CONCATENATE(tblPointScore[[#This Row],[Name]]," - ",tblPointScore[[#This Row],[Club]])</f>
        <v>Tomlinson Justin - SHCC</v>
      </c>
      <c r="E614" s="1">
        <f>IF(ISNA(VLOOKUP(tblPointScore[[#This Row],[Name / Club]],tblGlbn_Div1[[Name / Club]:[Points]],5,FALSE)),0,VLOOKUP(tblPointScore[[#This Row],[Name / Club]],tblGlbn_Div1[[Name / Club]:[Points]],5,FALSE))</f>
        <v>0</v>
      </c>
      <c r="F614" s="9">
        <f>IF(ISNA(VLOOKUP(tblPointScore[[#This Row],[Name / Club]],tblGlbn_Div2[[Name / Club]:[Points]],5,FALSE)),0,VLOOKUP(tblPointScore[[#This Row],[Name / Club]],tblGlbn_Div2[[Name / Club]:[Points]],5,FALSE))</f>
        <v>0</v>
      </c>
      <c r="G614" s="9">
        <f>IF(ISNA(VLOOKUP(tblPointScore[[#This Row],[Name / Club]],tblGlbn_Div1[Name / Club],1,FALSE)),IF(ISNA(VLOOKUP(tblPointScore[[#This Row],[Name / Club]],tblGlbn_Div2[Name / Club],1,FALSE)),0,3),3)</f>
        <v>0</v>
      </c>
      <c r="H614" s="1">
        <f>IF(ISNA(VLOOKUP(tblPointScore[[#This Row],[Name / Club]],tblIll_Div1[[Name / Club]:[Points]],5,FALSE)),0,VLOOKUP(tblPointScore[[#This Row],[Name / Club]],tblIll_Div1[[Name / Club]:[Points]],5,FALSE))</f>
        <v>0</v>
      </c>
      <c r="I614" s="1">
        <f>IF(ISNA(VLOOKUP(tblPointScore[[#This Row],[Name / Club]],tblIll_Div2[[Name / Club]:[Points]],5,FALSE)),0,VLOOKUP(tblPointScore[[#This Row],[Name / Club]],tblIll_Div2[[Name / Club]:[Points]],5,FALSE))</f>
        <v>0</v>
      </c>
      <c r="J614" s="1">
        <f>IF(ISNA(VLOOKUP(tblPointScore[[#This Row],[Name / Club]],tblIll_Div1[Name / Club],1,FALSE)),IF(ISNA(VLOOKUP(tblPointScore[[#This Row],[Name / Club]],tblIll_Div2[Name / Club],1,FALSE)),0,3),3)</f>
        <v>0</v>
      </c>
      <c r="K614" s="1">
        <f>IF(ISNA(VLOOKUP(tblPointScore[[#This Row],[Name / Club]],tblMac_Div1A[[Name / Club]:[Points]],5,FALSE)),0,VLOOKUP(tblPointScore[[#This Row],[Name / Club]],tblMac_Div1A[[Name / Club]:[Points]],5,FALSE))</f>
        <v>0</v>
      </c>
      <c r="L614" s="1">
        <f>IF(ISNA(VLOOKUP(tblPointScore[[#This Row],[Name / Club]],tblMac_Div1B[[Name / Club]:[Points]],5,FALSE)),0,VLOOKUP(tblPointScore[[#This Row],[Name / Club]],tblMac_Div1B[[Name / Club]:[Points]],5,FALSE))</f>
        <v>0</v>
      </c>
      <c r="M614" s="1">
        <f>IF(ISNA(VLOOKUP(tblPointScore[[#This Row],[Name / Club]],tblMac_Div2A[[Name / Club]:[Points]],5,FALSE)),0,VLOOKUP(tblPointScore[[#This Row],[Name / Club]],tblMac_Div2A[[Name / Club]:[Points]],5,FALSE))</f>
        <v>0</v>
      </c>
      <c r="N614" s="1">
        <f>IF(ISNA(VLOOKUP(tblPointScore[[#This Row],[Name / Club]],tblMac_Div2B[[Name / Club]:[Points]],5,FALSE)),0,VLOOKUP(tblPointScore[[#This Row],[Name / Club]],tblMac_Div2B[[Name / Club]:[Points]],5,FALSE))</f>
        <v>0</v>
      </c>
      <c r="O61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14" s="1">
        <f>IF(ISNA(VLOOKUP(tblPointScore[[#This Row],[Name / Club]],tblNow_Div1A[[Name / Club]:[Points]],5,FALSE)),0,VLOOKUP(tblPointScore[[#This Row],[Name / Club]],tblNow_Div1A[[Name / Club]:[Points]],5,FALSE))</f>
        <v>0</v>
      </c>
      <c r="Q614" s="1">
        <f>IF(ISNA(VLOOKUP(tblPointScore[[#This Row],[Name / Club]],tblNow_Div1B[[Name / Club]:[Points]],5,FALSE)),0,VLOOKUP(tblPointScore[[#This Row],[Name / Club]],tblNow_Div1B[[Name / Club]:[Points]],5,FALSE))</f>
        <v>0</v>
      </c>
      <c r="R614" s="1">
        <f>IF(ISNA(VLOOKUP(tblPointScore[[#This Row],[Name / Club]],tblNow_Div2A[[Name / Club]:[Points]],5,FALSE)),0,VLOOKUP(tblPointScore[[#This Row],[Name / Club]],tblNow_Div2A[[Name / Club]:[Points]],5,FALSE))</f>
        <v>0</v>
      </c>
      <c r="S614" s="1">
        <f>IF(ISNA(VLOOKUP(tblPointScore[[#This Row],[Name / Club]],tblNow_Div2B[[Name / Club]:[Points]],5,FALSE)),0,VLOOKUP(tblPointScore[[#This Row],[Name / Club]],tblNow_Div2B[[Name / Club]:[Points]],5,FALSE))</f>
        <v>0</v>
      </c>
      <c r="T61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14" s="1">
        <f>IF(ISNA(VLOOKUP(tblPointScore[[#This Row],[Name / Club]],tblSthn_Div1[[Name / Club]:[Points]],5,FALSE)),0,VLOOKUP(tblPointScore[[#This Row],[Name / Club]],tblSthn_Div1[[Name / Club]:[Points]],5,FALSE))</f>
        <v>0</v>
      </c>
      <c r="V614" s="1">
        <f>IF(ISNA(VLOOKUP(tblPointScore[[#This Row],[Name / Club]],tblSthn_Div2[[Name / Club]:[Points]],5,FALSE)),0,VLOOKUP(tblPointScore[[#This Row],[Name / Club]],tblSthn_Div2[[Name / Club]:[Points]],5,FALSE))</f>
        <v>0</v>
      </c>
      <c r="W614" s="1">
        <f>IF(ISNA(VLOOKUP(tblPointScore[[#This Row],[Name / Club]],tblSthn_Div1[Name / Club],1,FALSE)),IF(ISNA(VLOOKUP(tblPointScore[[#This Row],[Name / Club]],tblSthn_Div2[Name / Club],1,FALSE)),0,3),3)</f>
        <v>0</v>
      </c>
      <c r="X614" s="9">
        <f>SUM(tblPointScore[[#This Row],[Glbn Div 1]:[Sth H Pts]])</f>
        <v>0</v>
      </c>
      <c r="Y61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1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14" s="38" t="str">
        <f>IF(AND(tblPointScore[[#This Row],[Div 1 Pts]]&gt;0,tblPointScore[[#This Row],[Div 2 Pts]]&gt;0),"Y","N")</f>
        <v>N</v>
      </c>
      <c r="AB614" s="35" t="str">
        <f>IF(AND(tblPointScore[[#This Row],[Mac Div 1 A]]&gt;0,tblPointScore[[#This Row],[Mac Div 1 B]]&gt;0),"Y","N")</f>
        <v>N</v>
      </c>
      <c r="AC614" s="35" t="str">
        <f>IF(AND(tblPointScore[[#This Row],[Mac Div 2 A]]&gt;0,tblPointScore[[#This Row],[Mac Div 2 B]]&gt;0),"Y","N")</f>
        <v>N</v>
      </c>
      <c r="AD614" s="35" t="str">
        <f>IF(AND(tblPointScore[[#This Row],[Now Div 1 A]]&gt;0,tblPointScore[[#This Row],[Now Div 1 B]]&gt;0),"Y","N")</f>
        <v>N</v>
      </c>
      <c r="AE614" s="35" t="str">
        <f>IF(AND(tblPointScore[[#This Row],[Now Div 2 A]]&gt;0,tblPointScore[[#This Row],[Now Div 2 B]]&gt;0),"Y","N")</f>
        <v>N</v>
      </c>
      <c r="AF61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15" spans="1:32" hidden="1">
      <c r="A615" s="1">
        <f ca="1">CELL("row", A614)-1</f>
        <v>613</v>
      </c>
      <c r="B615" s="7" t="s">
        <v>325</v>
      </c>
      <c r="C615" s="7" t="s">
        <v>683</v>
      </c>
      <c r="D615" s="4" t="str">
        <f>CONCATENATE(tblPointScore[[#This Row],[Name]]," - ",tblPointScore[[#This Row],[Club]])</f>
        <v>Tommy Neville - SHCC</v>
      </c>
      <c r="E615" s="1">
        <f>IF(ISNA(VLOOKUP(tblPointScore[[#This Row],[Name / Club]],tblGlbn_Div1[[Name / Club]:[Points]],5,FALSE)),0,VLOOKUP(tblPointScore[[#This Row],[Name / Club]],tblGlbn_Div1[[Name / Club]:[Points]],5,FALSE))</f>
        <v>0</v>
      </c>
      <c r="F615" s="1">
        <f>IF(ISNA(VLOOKUP(tblPointScore[[#This Row],[Name / Club]],tblGlbn_Div2[[Name / Club]:[Points]],5,FALSE)),0,VLOOKUP(tblPointScore[[#This Row],[Name / Club]],tblGlbn_Div2[[Name / Club]:[Points]],5,FALSE))</f>
        <v>0</v>
      </c>
      <c r="G615" s="1">
        <f>IF(ISNA(VLOOKUP(tblPointScore[[#This Row],[Name / Club]],tblGlbn_Div1[Name / Club],1,FALSE)),IF(ISNA(VLOOKUP(tblPointScore[[#This Row],[Name / Club]],tblGlbn_Div2[Name / Club],1,FALSE)),0,3),3)</f>
        <v>0</v>
      </c>
      <c r="H615" s="1">
        <f>IF(ISNA(VLOOKUP(tblPointScore[[#This Row],[Name / Club]],tblIll_Div1[[Name / Club]:[Points]],5,FALSE)),0,VLOOKUP(tblPointScore[[#This Row],[Name / Club]],tblIll_Div1[[Name / Club]:[Points]],5,FALSE))</f>
        <v>0</v>
      </c>
      <c r="I615" s="1">
        <f>IF(ISNA(VLOOKUP(tblPointScore[[#This Row],[Name / Club]],tblIll_Div2[[Name / Club]:[Points]],5,FALSE)),0,VLOOKUP(tblPointScore[[#This Row],[Name / Club]],tblIll_Div2[[Name / Club]:[Points]],5,FALSE))</f>
        <v>0</v>
      </c>
      <c r="J615" s="1">
        <f>IF(ISNA(VLOOKUP(tblPointScore[[#This Row],[Name / Club]],tblIll_Div1[Name / Club],1,FALSE)),IF(ISNA(VLOOKUP(tblPointScore[[#This Row],[Name / Club]],tblIll_Div2[Name / Club],1,FALSE)),0,3),3)</f>
        <v>0</v>
      </c>
      <c r="K615" s="1">
        <f>IF(ISNA(VLOOKUP(tblPointScore[[#This Row],[Name / Club]],tblMac_Div1A[[Name / Club]:[Points]],5,FALSE)),0,VLOOKUP(tblPointScore[[#This Row],[Name / Club]],tblMac_Div1A[[Name / Club]:[Points]],5,FALSE))</f>
        <v>0</v>
      </c>
      <c r="L615" s="1">
        <f>IF(ISNA(VLOOKUP(tblPointScore[[#This Row],[Name / Club]],tblMac_Div1B[[Name / Club]:[Points]],5,FALSE)),0,VLOOKUP(tblPointScore[[#This Row],[Name / Club]],tblMac_Div1B[[Name / Club]:[Points]],5,FALSE))</f>
        <v>0</v>
      </c>
      <c r="M615" s="1">
        <f>IF(ISNA(VLOOKUP(tblPointScore[[#This Row],[Name / Club]],tblMac_Div2A[[Name / Club]:[Points]],5,FALSE)),0,VLOOKUP(tblPointScore[[#This Row],[Name / Club]],tblMac_Div2A[[Name / Club]:[Points]],5,FALSE))</f>
        <v>0</v>
      </c>
      <c r="N615" s="1">
        <f>IF(ISNA(VLOOKUP(tblPointScore[[#This Row],[Name / Club]],tblMac_Div2B[[Name / Club]:[Points]],5,FALSE)),0,VLOOKUP(tblPointScore[[#This Row],[Name / Club]],tblMac_Div2B[[Name / Club]:[Points]],5,FALSE))</f>
        <v>0</v>
      </c>
      <c r="O61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15" s="1">
        <f>IF(ISNA(VLOOKUP(tblPointScore[[#This Row],[Name / Club]],tblNow_Div1A[[Name / Club]:[Points]],5,FALSE)),0,VLOOKUP(tblPointScore[[#This Row],[Name / Club]],tblNow_Div1A[[Name / Club]:[Points]],5,FALSE))</f>
        <v>0</v>
      </c>
      <c r="Q615" s="1">
        <f>IF(ISNA(VLOOKUP(tblPointScore[[#This Row],[Name / Club]],tblNow_Div1B[[Name / Club]:[Points]],5,FALSE)),0,VLOOKUP(tblPointScore[[#This Row],[Name / Club]],tblNow_Div1B[[Name / Club]:[Points]],5,FALSE))</f>
        <v>0</v>
      </c>
      <c r="R615" s="1">
        <f>IF(ISNA(VLOOKUP(tblPointScore[[#This Row],[Name / Club]],tblNow_Div2A[[Name / Club]:[Points]],5,FALSE)),0,VLOOKUP(tblPointScore[[#This Row],[Name / Club]],tblNow_Div2A[[Name / Club]:[Points]],5,FALSE))</f>
        <v>0</v>
      </c>
      <c r="S615" s="1">
        <f>IF(ISNA(VLOOKUP(tblPointScore[[#This Row],[Name / Club]],tblNow_Div2B[[Name / Club]:[Points]],5,FALSE)),0,VLOOKUP(tblPointScore[[#This Row],[Name / Club]],tblNow_Div2B[[Name / Club]:[Points]],5,FALSE))</f>
        <v>0</v>
      </c>
      <c r="T61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15" s="1">
        <f>IF(ISNA(VLOOKUP(tblPointScore[[#This Row],[Name / Club]],tblSthn_Div1[[Name / Club]:[Points]],5,FALSE)),0,VLOOKUP(tblPointScore[[#This Row],[Name / Club]],tblSthn_Div1[[Name / Club]:[Points]],5,FALSE))</f>
        <v>0</v>
      </c>
      <c r="V615" s="1">
        <f>IF(ISNA(VLOOKUP(tblPointScore[[#This Row],[Name / Club]],tblSthn_Div2[[Name / Club]:[Points]],5,FALSE)),0,VLOOKUP(tblPointScore[[#This Row],[Name / Club]],tblSthn_Div2[[Name / Club]:[Points]],5,FALSE))</f>
        <v>0</v>
      </c>
      <c r="W615" s="1">
        <f>IF(ISNA(VLOOKUP(tblPointScore[[#This Row],[Name / Club]],tblSthn_Div1[Name / Club],1,FALSE)),IF(ISNA(VLOOKUP(tblPointScore[[#This Row],[Name / Club]],tblSthn_Div2[Name / Club],1,FALSE)),0,3),3)</f>
        <v>0</v>
      </c>
      <c r="X615" s="1">
        <f>SUM(tblPointScore[[#This Row],[Glbn Div 1]:[Sth H Pts]])</f>
        <v>0</v>
      </c>
      <c r="Y61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1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15" s="38" t="str">
        <f>IF(AND(tblPointScore[[#This Row],[Div 1 Pts]]&gt;0,tblPointScore[[#This Row],[Div 2 Pts]]&gt;0),"Y","N")</f>
        <v>N</v>
      </c>
      <c r="AB615" s="35" t="str">
        <f>IF(AND(tblPointScore[[#This Row],[Mac Div 1 A]]&gt;0,tblPointScore[[#This Row],[Mac Div 1 B]]&gt;0),"Y","N")</f>
        <v>N</v>
      </c>
      <c r="AC615" s="35" t="str">
        <f>IF(AND(tblPointScore[[#This Row],[Mac Div 2 A]]&gt;0,tblPointScore[[#This Row],[Mac Div 2 B]]&gt;0),"Y","N")</f>
        <v>N</v>
      </c>
      <c r="AD615" s="35" t="str">
        <f>IF(AND(tblPointScore[[#This Row],[Now Div 1 A]]&gt;0,tblPointScore[[#This Row],[Now Div 1 B]]&gt;0),"Y","N")</f>
        <v>N</v>
      </c>
      <c r="AE615" s="35" t="str">
        <f>IF(AND(tblPointScore[[#This Row],[Now Div 2 A]]&gt;0,tblPointScore[[#This Row],[Now Div 2 B]]&gt;0),"Y","N")</f>
        <v>N</v>
      </c>
      <c r="AF61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16" spans="1:32" hidden="1">
      <c r="A616" s="1">
        <f ca="1">CELL("row", A615)-1</f>
        <v>614</v>
      </c>
      <c r="B616" s="7" t="s">
        <v>364</v>
      </c>
      <c r="C616" s="7" t="s">
        <v>681</v>
      </c>
      <c r="D616" s="4" t="str">
        <f>CONCATENATE(tblPointScore[[#This Row],[Name]]," - ",tblPointScore[[#This Row],[Club]])</f>
        <v>Toparis Con - GCC</v>
      </c>
      <c r="E616" s="1">
        <f>IF(ISNA(VLOOKUP(tblPointScore[[#This Row],[Name / Club]],tblGlbn_Div1[[Name / Club]:[Points]],5,FALSE)),0,VLOOKUP(tblPointScore[[#This Row],[Name / Club]],tblGlbn_Div1[[Name / Club]:[Points]],5,FALSE))</f>
        <v>0</v>
      </c>
      <c r="F616" s="9">
        <f>IF(ISNA(VLOOKUP(tblPointScore[[#This Row],[Name / Club]],tblGlbn_Div2[[Name / Club]:[Points]],5,FALSE)),0,VLOOKUP(tblPointScore[[#This Row],[Name / Club]],tblGlbn_Div2[[Name / Club]:[Points]],5,FALSE))</f>
        <v>0</v>
      </c>
      <c r="G616" s="9">
        <f>IF(ISNA(VLOOKUP(tblPointScore[[#This Row],[Name / Club]],tblGlbn_Div1[Name / Club],1,FALSE)),IF(ISNA(VLOOKUP(tblPointScore[[#This Row],[Name / Club]],tblGlbn_Div2[Name / Club],1,FALSE)),0,3),3)</f>
        <v>0</v>
      </c>
      <c r="H616" s="1">
        <f>IF(ISNA(VLOOKUP(tblPointScore[[#This Row],[Name / Club]],tblIll_Div1[[Name / Club]:[Points]],5,FALSE)),0,VLOOKUP(tblPointScore[[#This Row],[Name / Club]],tblIll_Div1[[Name / Club]:[Points]],5,FALSE))</f>
        <v>0</v>
      </c>
      <c r="I616" s="1">
        <f>IF(ISNA(VLOOKUP(tblPointScore[[#This Row],[Name / Club]],tblIll_Div2[[Name / Club]:[Points]],5,FALSE)),0,VLOOKUP(tblPointScore[[#This Row],[Name / Club]],tblIll_Div2[[Name / Club]:[Points]],5,FALSE))</f>
        <v>0</v>
      </c>
      <c r="J616" s="1">
        <f>IF(ISNA(VLOOKUP(tblPointScore[[#This Row],[Name / Club]],tblIll_Div1[Name / Club],1,FALSE)),IF(ISNA(VLOOKUP(tblPointScore[[#This Row],[Name / Club]],tblIll_Div2[Name / Club],1,FALSE)),0,3),3)</f>
        <v>0</v>
      </c>
      <c r="K616" s="1">
        <f>IF(ISNA(VLOOKUP(tblPointScore[[#This Row],[Name / Club]],tblMac_Div1A[[Name / Club]:[Points]],5,FALSE)),0,VLOOKUP(tblPointScore[[#This Row],[Name / Club]],tblMac_Div1A[[Name / Club]:[Points]],5,FALSE))</f>
        <v>0</v>
      </c>
      <c r="L616" s="1">
        <f>IF(ISNA(VLOOKUP(tblPointScore[[#This Row],[Name / Club]],tblMac_Div1B[[Name / Club]:[Points]],5,FALSE)),0,VLOOKUP(tblPointScore[[#This Row],[Name / Club]],tblMac_Div1B[[Name / Club]:[Points]],5,FALSE))</f>
        <v>0</v>
      </c>
      <c r="M616" s="1">
        <f>IF(ISNA(VLOOKUP(tblPointScore[[#This Row],[Name / Club]],tblMac_Div2A[[Name / Club]:[Points]],5,FALSE)),0,VLOOKUP(tblPointScore[[#This Row],[Name / Club]],tblMac_Div2A[[Name / Club]:[Points]],5,FALSE))</f>
        <v>0</v>
      </c>
      <c r="N616" s="1">
        <f>IF(ISNA(VLOOKUP(tblPointScore[[#This Row],[Name / Club]],tblMac_Div2B[[Name / Club]:[Points]],5,FALSE)),0,VLOOKUP(tblPointScore[[#This Row],[Name / Club]],tblMac_Div2B[[Name / Club]:[Points]],5,FALSE))</f>
        <v>0</v>
      </c>
      <c r="O61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16" s="1">
        <f>IF(ISNA(VLOOKUP(tblPointScore[[#This Row],[Name / Club]],tblNow_Div1A[[Name / Club]:[Points]],5,FALSE)),0,VLOOKUP(tblPointScore[[#This Row],[Name / Club]],tblNow_Div1A[[Name / Club]:[Points]],5,FALSE))</f>
        <v>0</v>
      </c>
      <c r="Q616" s="1">
        <f>IF(ISNA(VLOOKUP(tblPointScore[[#This Row],[Name / Club]],tblNow_Div1B[[Name / Club]:[Points]],5,FALSE)),0,VLOOKUP(tblPointScore[[#This Row],[Name / Club]],tblNow_Div1B[[Name / Club]:[Points]],5,FALSE))</f>
        <v>0</v>
      </c>
      <c r="R616" s="1">
        <f>IF(ISNA(VLOOKUP(tblPointScore[[#This Row],[Name / Club]],tblNow_Div2A[[Name / Club]:[Points]],5,FALSE)),0,VLOOKUP(tblPointScore[[#This Row],[Name / Club]],tblNow_Div2A[[Name / Club]:[Points]],5,FALSE))</f>
        <v>0</v>
      </c>
      <c r="S616" s="1">
        <f>IF(ISNA(VLOOKUP(tblPointScore[[#This Row],[Name / Club]],tblNow_Div2B[[Name / Club]:[Points]],5,FALSE)),0,VLOOKUP(tblPointScore[[#This Row],[Name / Club]],tblNow_Div2B[[Name / Club]:[Points]],5,FALSE))</f>
        <v>0</v>
      </c>
      <c r="T61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16" s="1">
        <f>IF(ISNA(VLOOKUP(tblPointScore[[#This Row],[Name / Club]],tblSthn_Div1[[Name / Club]:[Points]],5,FALSE)),0,VLOOKUP(tblPointScore[[#This Row],[Name / Club]],tblSthn_Div1[[Name / Club]:[Points]],5,FALSE))</f>
        <v>0</v>
      </c>
      <c r="V616" s="1">
        <f>IF(ISNA(VLOOKUP(tblPointScore[[#This Row],[Name / Club]],tblSthn_Div2[[Name / Club]:[Points]],5,FALSE)),0,VLOOKUP(tblPointScore[[#This Row],[Name / Club]],tblSthn_Div2[[Name / Club]:[Points]],5,FALSE))</f>
        <v>0</v>
      </c>
      <c r="W616" s="1">
        <f>IF(ISNA(VLOOKUP(tblPointScore[[#This Row],[Name / Club]],tblSthn_Div1[Name / Club],1,FALSE)),IF(ISNA(VLOOKUP(tblPointScore[[#This Row],[Name / Club]],tblSthn_Div2[Name / Club],1,FALSE)),0,3),3)</f>
        <v>0</v>
      </c>
      <c r="X616" s="9">
        <f>SUM(tblPointScore[[#This Row],[Glbn Div 1]:[Sth H Pts]])</f>
        <v>0</v>
      </c>
      <c r="Y61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1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16" s="38" t="str">
        <f>IF(AND(tblPointScore[[#This Row],[Div 1 Pts]]&gt;0,tblPointScore[[#This Row],[Div 2 Pts]]&gt;0),"Y","N")</f>
        <v>N</v>
      </c>
      <c r="AB616" s="35" t="str">
        <f>IF(AND(tblPointScore[[#This Row],[Mac Div 1 A]]&gt;0,tblPointScore[[#This Row],[Mac Div 1 B]]&gt;0),"Y","N")</f>
        <v>N</v>
      </c>
      <c r="AC616" s="35" t="str">
        <f>IF(AND(tblPointScore[[#This Row],[Mac Div 2 A]]&gt;0,tblPointScore[[#This Row],[Mac Div 2 B]]&gt;0),"Y","N")</f>
        <v>N</v>
      </c>
      <c r="AD616" s="35" t="str">
        <f>IF(AND(tblPointScore[[#This Row],[Now Div 1 A]]&gt;0,tblPointScore[[#This Row],[Now Div 1 B]]&gt;0),"Y","N")</f>
        <v>N</v>
      </c>
      <c r="AE616" s="35" t="str">
        <f>IF(AND(tblPointScore[[#This Row],[Now Div 2 A]]&gt;0,tblPointScore[[#This Row],[Now Div 2 B]]&gt;0),"Y","N")</f>
        <v>N</v>
      </c>
      <c r="AF61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17" spans="1:32" hidden="1">
      <c r="A617" s="1">
        <f ca="1">CELL("row", A616)-1</f>
        <v>615</v>
      </c>
      <c r="B617" s="7" t="s">
        <v>536</v>
      </c>
      <c r="C617" s="7" t="s">
        <v>681</v>
      </c>
      <c r="D617" s="4" t="str">
        <f>CONCATENATE(tblPointScore[[#This Row],[Name]]," - ",tblPointScore[[#This Row],[Club]])</f>
        <v>Toparis Richard - GCC</v>
      </c>
      <c r="E617" s="1">
        <f>IF(ISNA(VLOOKUP(tblPointScore[[#This Row],[Name / Club]],tblGlbn_Div1[[Name / Club]:[Points]],5,FALSE)),0,VLOOKUP(tblPointScore[[#This Row],[Name / Club]],tblGlbn_Div1[[Name / Club]:[Points]],5,FALSE))</f>
        <v>0</v>
      </c>
      <c r="F617" s="9">
        <f>IF(ISNA(VLOOKUP(tblPointScore[[#This Row],[Name / Club]],tblGlbn_Div2[[Name / Club]:[Points]],5,FALSE)),0,VLOOKUP(tblPointScore[[#This Row],[Name / Club]],tblGlbn_Div2[[Name / Club]:[Points]],5,FALSE))</f>
        <v>0</v>
      </c>
      <c r="G617" s="9">
        <f>IF(ISNA(VLOOKUP(tblPointScore[[#This Row],[Name / Club]],tblGlbn_Div1[Name / Club],1,FALSE)),IF(ISNA(VLOOKUP(tblPointScore[[#This Row],[Name / Club]],tblGlbn_Div2[Name / Club],1,FALSE)),0,3),3)</f>
        <v>0</v>
      </c>
      <c r="H617" s="1">
        <f>IF(ISNA(VLOOKUP(tblPointScore[[#This Row],[Name / Club]],tblIll_Div1[[Name / Club]:[Points]],5,FALSE)),0,VLOOKUP(tblPointScore[[#This Row],[Name / Club]],tblIll_Div1[[Name / Club]:[Points]],5,FALSE))</f>
        <v>0</v>
      </c>
      <c r="I617" s="1">
        <f>IF(ISNA(VLOOKUP(tblPointScore[[#This Row],[Name / Club]],tblIll_Div2[[Name / Club]:[Points]],5,FALSE)),0,VLOOKUP(tblPointScore[[#This Row],[Name / Club]],tblIll_Div2[[Name / Club]:[Points]],5,FALSE))</f>
        <v>0</v>
      </c>
      <c r="J617" s="1">
        <f>IF(ISNA(VLOOKUP(tblPointScore[[#This Row],[Name / Club]],tblIll_Div1[Name / Club],1,FALSE)),IF(ISNA(VLOOKUP(tblPointScore[[#This Row],[Name / Club]],tblIll_Div2[Name / Club],1,FALSE)),0,3),3)</f>
        <v>0</v>
      </c>
      <c r="K617" s="1">
        <f>IF(ISNA(VLOOKUP(tblPointScore[[#This Row],[Name / Club]],tblMac_Div1A[[Name / Club]:[Points]],5,FALSE)),0,VLOOKUP(tblPointScore[[#This Row],[Name / Club]],tblMac_Div1A[[Name / Club]:[Points]],5,FALSE))</f>
        <v>0</v>
      </c>
      <c r="L617" s="1">
        <f>IF(ISNA(VLOOKUP(tblPointScore[[#This Row],[Name / Club]],tblMac_Div1B[[Name / Club]:[Points]],5,FALSE)),0,VLOOKUP(tblPointScore[[#This Row],[Name / Club]],tblMac_Div1B[[Name / Club]:[Points]],5,FALSE))</f>
        <v>0</v>
      </c>
      <c r="M617" s="1">
        <f>IF(ISNA(VLOOKUP(tblPointScore[[#This Row],[Name / Club]],tblMac_Div2A[[Name / Club]:[Points]],5,FALSE)),0,VLOOKUP(tblPointScore[[#This Row],[Name / Club]],tblMac_Div2A[[Name / Club]:[Points]],5,FALSE))</f>
        <v>0</v>
      </c>
      <c r="N617" s="1">
        <f>IF(ISNA(VLOOKUP(tblPointScore[[#This Row],[Name / Club]],tblMac_Div2B[[Name / Club]:[Points]],5,FALSE)),0,VLOOKUP(tblPointScore[[#This Row],[Name / Club]],tblMac_Div2B[[Name / Club]:[Points]],5,FALSE))</f>
        <v>0</v>
      </c>
      <c r="O61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17" s="1">
        <f>IF(ISNA(VLOOKUP(tblPointScore[[#This Row],[Name / Club]],tblNow_Div1A[[Name / Club]:[Points]],5,FALSE)),0,VLOOKUP(tblPointScore[[#This Row],[Name / Club]],tblNow_Div1A[[Name / Club]:[Points]],5,FALSE))</f>
        <v>0</v>
      </c>
      <c r="Q617" s="1">
        <f>IF(ISNA(VLOOKUP(tblPointScore[[#This Row],[Name / Club]],tblNow_Div1B[[Name / Club]:[Points]],5,FALSE)),0,VLOOKUP(tblPointScore[[#This Row],[Name / Club]],tblNow_Div1B[[Name / Club]:[Points]],5,FALSE))</f>
        <v>0</v>
      </c>
      <c r="R617" s="1">
        <f>IF(ISNA(VLOOKUP(tblPointScore[[#This Row],[Name / Club]],tblNow_Div2A[[Name / Club]:[Points]],5,FALSE)),0,VLOOKUP(tblPointScore[[#This Row],[Name / Club]],tblNow_Div2A[[Name / Club]:[Points]],5,FALSE))</f>
        <v>0</v>
      </c>
      <c r="S617" s="1">
        <f>IF(ISNA(VLOOKUP(tblPointScore[[#This Row],[Name / Club]],tblNow_Div2B[[Name / Club]:[Points]],5,FALSE)),0,VLOOKUP(tblPointScore[[#This Row],[Name / Club]],tblNow_Div2B[[Name / Club]:[Points]],5,FALSE))</f>
        <v>0</v>
      </c>
      <c r="T61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17" s="1">
        <f>IF(ISNA(VLOOKUP(tblPointScore[[#This Row],[Name / Club]],tblSthn_Div1[[Name / Club]:[Points]],5,FALSE)),0,VLOOKUP(tblPointScore[[#This Row],[Name / Club]],tblSthn_Div1[[Name / Club]:[Points]],5,FALSE))</f>
        <v>0</v>
      </c>
      <c r="V617" s="1">
        <f>IF(ISNA(VLOOKUP(tblPointScore[[#This Row],[Name / Club]],tblSthn_Div2[[Name / Club]:[Points]],5,FALSE)),0,VLOOKUP(tblPointScore[[#This Row],[Name / Club]],tblSthn_Div2[[Name / Club]:[Points]],5,FALSE))</f>
        <v>0</v>
      </c>
      <c r="W617" s="1">
        <f>IF(ISNA(VLOOKUP(tblPointScore[[#This Row],[Name / Club]],tblSthn_Div1[Name / Club],1,FALSE)),IF(ISNA(VLOOKUP(tblPointScore[[#This Row],[Name / Club]],tblSthn_Div2[Name / Club],1,FALSE)),0,3),3)</f>
        <v>0</v>
      </c>
      <c r="X617" s="9">
        <f>SUM(tblPointScore[[#This Row],[Glbn Div 1]:[Sth H Pts]])</f>
        <v>0</v>
      </c>
      <c r="Y61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1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17" s="38" t="str">
        <f>IF(AND(tblPointScore[[#This Row],[Div 1 Pts]]&gt;0,tblPointScore[[#This Row],[Div 2 Pts]]&gt;0),"Y","N")</f>
        <v>N</v>
      </c>
      <c r="AB617" s="35" t="str">
        <f>IF(AND(tblPointScore[[#This Row],[Mac Div 1 A]]&gt;0,tblPointScore[[#This Row],[Mac Div 1 B]]&gt;0),"Y","N")</f>
        <v>N</v>
      </c>
      <c r="AC617" s="35" t="str">
        <f>IF(AND(tblPointScore[[#This Row],[Mac Div 2 A]]&gt;0,tblPointScore[[#This Row],[Mac Div 2 B]]&gt;0),"Y","N")</f>
        <v>N</v>
      </c>
      <c r="AD617" s="35" t="str">
        <f>IF(AND(tblPointScore[[#This Row],[Now Div 1 A]]&gt;0,tblPointScore[[#This Row],[Now Div 1 B]]&gt;0),"Y","N")</f>
        <v>N</v>
      </c>
      <c r="AE617" s="35" t="str">
        <f>IF(AND(tblPointScore[[#This Row],[Now Div 2 A]]&gt;0,tblPointScore[[#This Row],[Now Div 2 B]]&gt;0),"Y","N")</f>
        <v>N</v>
      </c>
      <c r="AF61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18" spans="1:32" hidden="1">
      <c r="A618" s="1">
        <f ca="1">CELL("row", A617)-1</f>
        <v>616</v>
      </c>
      <c r="B618" s="7" t="s">
        <v>58</v>
      </c>
      <c r="C618" s="7" t="s">
        <v>685</v>
      </c>
      <c r="D618" s="4" t="str">
        <f>CONCATENATE(tblPointScore[[#This Row],[Name]]," - ",tblPointScore[[#This Row],[Club]])</f>
        <v>Tortorici Frank - ICC</v>
      </c>
      <c r="E618" s="1">
        <f>IF(ISNA(VLOOKUP(tblPointScore[[#This Row],[Name / Club]],tblGlbn_Div1[[Name / Club]:[Points]],5,FALSE)),0,VLOOKUP(tblPointScore[[#This Row],[Name / Club]],tblGlbn_Div1[[Name / Club]:[Points]],5,FALSE))</f>
        <v>0</v>
      </c>
      <c r="F618" s="1">
        <f>IF(ISNA(VLOOKUP(tblPointScore[[#This Row],[Name / Club]],tblGlbn_Div2[[Name / Club]:[Points]],5,FALSE)),0,VLOOKUP(tblPointScore[[#This Row],[Name / Club]],tblGlbn_Div2[[Name / Club]:[Points]],5,FALSE))</f>
        <v>0</v>
      </c>
      <c r="G618" s="1">
        <f>IF(ISNA(VLOOKUP(tblPointScore[[#This Row],[Name / Club]],tblGlbn_Div1[Name / Club],1,FALSE)),IF(ISNA(VLOOKUP(tblPointScore[[#This Row],[Name / Club]],tblGlbn_Div2[Name / Club],1,FALSE)),0,3),3)</f>
        <v>0</v>
      </c>
      <c r="H618" s="1">
        <f>IF(ISNA(VLOOKUP(tblPointScore[[#This Row],[Name / Club]],tblIll_Div1[[Name / Club]:[Points]],5,FALSE)),0,VLOOKUP(tblPointScore[[#This Row],[Name / Club]],tblIll_Div1[[Name / Club]:[Points]],5,FALSE))</f>
        <v>0</v>
      </c>
      <c r="I618" s="1">
        <f>IF(ISNA(VLOOKUP(tblPointScore[[#This Row],[Name / Club]],tblIll_Div2[[Name / Club]:[Points]],5,FALSE)),0,VLOOKUP(tblPointScore[[#This Row],[Name / Club]],tblIll_Div2[[Name / Club]:[Points]],5,FALSE))</f>
        <v>0</v>
      </c>
      <c r="J618" s="1">
        <f>IF(ISNA(VLOOKUP(tblPointScore[[#This Row],[Name / Club]],tblIll_Div1[Name / Club],1,FALSE)),IF(ISNA(VLOOKUP(tblPointScore[[#This Row],[Name / Club]],tblIll_Div2[Name / Club],1,FALSE)),0,3),3)</f>
        <v>0</v>
      </c>
      <c r="K618" s="1">
        <f>IF(ISNA(VLOOKUP(tblPointScore[[#This Row],[Name / Club]],tblMac_Div1A[[Name / Club]:[Points]],5,FALSE)),0,VLOOKUP(tblPointScore[[#This Row],[Name / Club]],tblMac_Div1A[[Name / Club]:[Points]],5,FALSE))</f>
        <v>0</v>
      </c>
      <c r="L618" s="1">
        <f>IF(ISNA(VLOOKUP(tblPointScore[[#This Row],[Name / Club]],tblMac_Div1B[[Name / Club]:[Points]],5,FALSE)),0,VLOOKUP(tblPointScore[[#This Row],[Name / Club]],tblMac_Div1B[[Name / Club]:[Points]],5,FALSE))</f>
        <v>0</v>
      </c>
      <c r="M618" s="1">
        <f>IF(ISNA(VLOOKUP(tblPointScore[[#This Row],[Name / Club]],tblMac_Div2A[[Name / Club]:[Points]],5,FALSE)),0,VLOOKUP(tblPointScore[[#This Row],[Name / Club]],tblMac_Div2A[[Name / Club]:[Points]],5,FALSE))</f>
        <v>0</v>
      </c>
      <c r="N618" s="1">
        <f>IF(ISNA(VLOOKUP(tblPointScore[[#This Row],[Name / Club]],tblMac_Div2B[[Name / Club]:[Points]],5,FALSE)),0,VLOOKUP(tblPointScore[[#This Row],[Name / Club]],tblMac_Div2B[[Name / Club]:[Points]],5,FALSE))</f>
        <v>0</v>
      </c>
      <c r="O61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18" s="1">
        <f>IF(ISNA(VLOOKUP(tblPointScore[[#This Row],[Name / Club]],tblNow_Div1A[[Name / Club]:[Points]],5,FALSE)),0,VLOOKUP(tblPointScore[[#This Row],[Name / Club]],tblNow_Div1A[[Name / Club]:[Points]],5,FALSE))</f>
        <v>0</v>
      </c>
      <c r="Q618" s="1">
        <f>IF(ISNA(VLOOKUP(tblPointScore[[#This Row],[Name / Club]],tblNow_Div1B[[Name / Club]:[Points]],5,FALSE)),0,VLOOKUP(tblPointScore[[#This Row],[Name / Club]],tblNow_Div1B[[Name / Club]:[Points]],5,FALSE))</f>
        <v>0</v>
      </c>
      <c r="R618" s="1">
        <f>IF(ISNA(VLOOKUP(tblPointScore[[#This Row],[Name / Club]],tblNow_Div2A[[Name / Club]:[Points]],5,FALSE)),0,VLOOKUP(tblPointScore[[#This Row],[Name / Club]],tblNow_Div2A[[Name / Club]:[Points]],5,FALSE))</f>
        <v>0</v>
      </c>
      <c r="S618" s="1">
        <f>IF(ISNA(VLOOKUP(tblPointScore[[#This Row],[Name / Club]],tblNow_Div2B[[Name / Club]:[Points]],5,FALSE)),0,VLOOKUP(tblPointScore[[#This Row],[Name / Club]],tblNow_Div2B[[Name / Club]:[Points]],5,FALSE))</f>
        <v>0</v>
      </c>
      <c r="T61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18" s="1">
        <f>IF(ISNA(VLOOKUP(tblPointScore[[#This Row],[Name / Club]],tblSthn_Div1[[Name / Club]:[Points]],5,FALSE)),0,VLOOKUP(tblPointScore[[#This Row],[Name / Club]],tblSthn_Div1[[Name / Club]:[Points]],5,FALSE))</f>
        <v>0</v>
      </c>
      <c r="V618" s="1">
        <f>IF(ISNA(VLOOKUP(tblPointScore[[#This Row],[Name / Club]],tblSthn_Div2[[Name / Club]:[Points]],5,FALSE)),0,VLOOKUP(tblPointScore[[#This Row],[Name / Club]],tblSthn_Div2[[Name / Club]:[Points]],5,FALSE))</f>
        <v>0</v>
      </c>
      <c r="W618" s="1">
        <f>IF(ISNA(VLOOKUP(tblPointScore[[#This Row],[Name / Club]],tblSthn_Div1[Name / Club],1,FALSE)),IF(ISNA(VLOOKUP(tblPointScore[[#This Row],[Name / Club]],tblSthn_Div2[Name / Club],1,FALSE)),0,3),3)</f>
        <v>0</v>
      </c>
      <c r="X618" s="1">
        <f>SUM(tblPointScore[[#This Row],[Glbn Div 1]:[Sth H Pts]])</f>
        <v>0</v>
      </c>
      <c r="Y61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1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18" s="38" t="str">
        <f>IF(AND(tblPointScore[[#This Row],[Div 1 Pts]]&gt;0,tblPointScore[[#This Row],[Div 2 Pts]]&gt;0),"Y","N")</f>
        <v>N</v>
      </c>
      <c r="AB618" s="35" t="str">
        <f>IF(AND(tblPointScore[[#This Row],[Mac Div 1 A]]&gt;0,tblPointScore[[#This Row],[Mac Div 1 B]]&gt;0),"Y","N")</f>
        <v>N</v>
      </c>
      <c r="AC618" s="35" t="str">
        <f>IF(AND(tblPointScore[[#This Row],[Mac Div 2 A]]&gt;0,tblPointScore[[#This Row],[Mac Div 2 B]]&gt;0),"Y","N")</f>
        <v>N</v>
      </c>
      <c r="AD618" s="35" t="str">
        <f>IF(AND(tblPointScore[[#This Row],[Now Div 1 A]]&gt;0,tblPointScore[[#This Row],[Now Div 1 B]]&gt;0),"Y","N")</f>
        <v>N</v>
      </c>
      <c r="AE618" s="35" t="str">
        <f>IF(AND(tblPointScore[[#This Row],[Now Div 2 A]]&gt;0,tblPointScore[[#This Row],[Now Div 2 B]]&gt;0),"Y","N")</f>
        <v>N</v>
      </c>
      <c r="AF61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19" spans="1:32" hidden="1">
      <c r="A619" s="1">
        <f ca="1">CELL("row", A618)-1</f>
        <v>617</v>
      </c>
      <c r="B619" s="7" t="s">
        <v>326</v>
      </c>
      <c r="C619" s="7" t="s">
        <v>682</v>
      </c>
      <c r="D619" s="4" t="str">
        <f>CONCATENATE(tblPointScore[[#This Row],[Name]]," - ",tblPointScore[[#This Row],[Club]])</f>
        <v>Trausch Craig - CCC</v>
      </c>
      <c r="E619" s="1">
        <f>IF(ISNA(VLOOKUP(tblPointScore[[#This Row],[Name / Club]],tblGlbn_Div1[[Name / Club]:[Points]],5,FALSE)),0,VLOOKUP(tblPointScore[[#This Row],[Name / Club]],tblGlbn_Div1[[Name / Club]:[Points]],5,FALSE))</f>
        <v>0</v>
      </c>
      <c r="F619" s="1">
        <f>IF(ISNA(VLOOKUP(tblPointScore[[#This Row],[Name / Club]],tblGlbn_Div2[[Name / Club]:[Points]],5,FALSE)),0,VLOOKUP(tblPointScore[[#This Row],[Name / Club]],tblGlbn_Div2[[Name / Club]:[Points]],5,FALSE))</f>
        <v>0</v>
      </c>
      <c r="G619" s="1">
        <f>IF(ISNA(VLOOKUP(tblPointScore[[#This Row],[Name / Club]],tblGlbn_Div1[Name / Club],1,FALSE)),IF(ISNA(VLOOKUP(tblPointScore[[#This Row],[Name / Club]],tblGlbn_Div2[Name / Club],1,FALSE)),0,3),3)</f>
        <v>0</v>
      </c>
      <c r="H619" s="1">
        <f>IF(ISNA(VLOOKUP(tblPointScore[[#This Row],[Name / Club]],tblIll_Div1[[Name / Club]:[Points]],5,FALSE)),0,VLOOKUP(tblPointScore[[#This Row],[Name / Club]],tblIll_Div1[[Name / Club]:[Points]],5,FALSE))</f>
        <v>0</v>
      </c>
      <c r="I619" s="1">
        <f>IF(ISNA(VLOOKUP(tblPointScore[[#This Row],[Name / Club]],tblIll_Div2[[Name / Club]:[Points]],5,FALSE)),0,VLOOKUP(tblPointScore[[#This Row],[Name / Club]],tblIll_Div2[[Name / Club]:[Points]],5,FALSE))</f>
        <v>0</v>
      </c>
      <c r="J619" s="1">
        <f>IF(ISNA(VLOOKUP(tblPointScore[[#This Row],[Name / Club]],tblIll_Div1[Name / Club],1,FALSE)),IF(ISNA(VLOOKUP(tblPointScore[[#This Row],[Name / Club]],tblIll_Div2[Name / Club],1,FALSE)),0,3),3)</f>
        <v>0</v>
      </c>
      <c r="K619" s="1">
        <f>IF(ISNA(VLOOKUP(tblPointScore[[#This Row],[Name / Club]],tblMac_Div1A[[Name / Club]:[Points]],5,FALSE)),0,VLOOKUP(tblPointScore[[#This Row],[Name / Club]],tblMac_Div1A[[Name / Club]:[Points]],5,FALSE))</f>
        <v>0</v>
      </c>
      <c r="L619" s="1">
        <f>IF(ISNA(VLOOKUP(tblPointScore[[#This Row],[Name / Club]],tblMac_Div1B[[Name / Club]:[Points]],5,FALSE)),0,VLOOKUP(tblPointScore[[#This Row],[Name / Club]],tblMac_Div1B[[Name / Club]:[Points]],5,FALSE))</f>
        <v>0</v>
      </c>
      <c r="M619" s="1">
        <f>IF(ISNA(VLOOKUP(tblPointScore[[#This Row],[Name / Club]],tblMac_Div2A[[Name / Club]:[Points]],5,FALSE)),0,VLOOKUP(tblPointScore[[#This Row],[Name / Club]],tblMac_Div2A[[Name / Club]:[Points]],5,FALSE))</f>
        <v>0</v>
      </c>
      <c r="N619" s="1">
        <f>IF(ISNA(VLOOKUP(tblPointScore[[#This Row],[Name / Club]],tblMac_Div2B[[Name / Club]:[Points]],5,FALSE)),0,VLOOKUP(tblPointScore[[#This Row],[Name / Club]],tblMac_Div2B[[Name / Club]:[Points]],5,FALSE))</f>
        <v>0</v>
      </c>
      <c r="O61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19" s="1">
        <f>IF(ISNA(VLOOKUP(tblPointScore[[#This Row],[Name / Club]],tblNow_Div1A[[Name / Club]:[Points]],5,FALSE)),0,VLOOKUP(tblPointScore[[#This Row],[Name / Club]],tblNow_Div1A[[Name / Club]:[Points]],5,FALSE))</f>
        <v>0</v>
      </c>
      <c r="Q619" s="1">
        <f>IF(ISNA(VLOOKUP(tblPointScore[[#This Row],[Name / Club]],tblNow_Div1B[[Name / Club]:[Points]],5,FALSE)),0,VLOOKUP(tblPointScore[[#This Row],[Name / Club]],tblNow_Div1B[[Name / Club]:[Points]],5,FALSE))</f>
        <v>0</v>
      </c>
      <c r="R619" s="1">
        <f>IF(ISNA(VLOOKUP(tblPointScore[[#This Row],[Name / Club]],tblNow_Div2A[[Name / Club]:[Points]],5,FALSE)),0,VLOOKUP(tblPointScore[[#This Row],[Name / Club]],tblNow_Div2A[[Name / Club]:[Points]],5,FALSE))</f>
        <v>0</v>
      </c>
      <c r="S619" s="1">
        <f>IF(ISNA(VLOOKUP(tblPointScore[[#This Row],[Name / Club]],tblNow_Div2B[[Name / Club]:[Points]],5,FALSE)),0,VLOOKUP(tblPointScore[[#This Row],[Name / Club]],tblNow_Div2B[[Name / Club]:[Points]],5,FALSE))</f>
        <v>0</v>
      </c>
      <c r="T61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19" s="1">
        <f>IF(ISNA(VLOOKUP(tblPointScore[[#This Row],[Name / Club]],tblSthn_Div1[[Name / Club]:[Points]],5,FALSE)),0,VLOOKUP(tblPointScore[[#This Row],[Name / Club]],tblSthn_Div1[[Name / Club]:[Points]],5,FALSE))</f>
        <v>0</v>
      </c>
      <c r="V619" s="1">
        <f>IF(ISNA(VLOOKUP(tblPointScore[[#This Row],[Name / Club]],tblSthn_Div2[[Name / Club]:[Points]],5,FALSE)),0,VLOOKUP(tblPointScore[[#This Row],[Name / Club]],tblSthn_Div2[[Name / Club]:[Points]],5,FALSE))</f>
        <v>0</v>
      </c>
      <c r="W619" s="1">
        <f>IF(ISNA(VLOOKUP(tblPointScore[[#This Row],[Name / Club]],tblSthn_Div1[Name / Club],1,FALSE)),IF(ISNA(VLOOKUP(tblPointScore[[#This Row],[Name / Club]],tblSthn_Div2[Name / Club],1,FALSE)),0,3),3)</f>
        <v>0</v>
      </c>
      <c r="X619" s="1">
        <f>SUM(tblPointScore[[#This Row],[Glbn Div 1]:[Sth H Pts]])</f>
        <v>0</v>
      </c>
      <c r="Y61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1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19" s="38" t="str">
        <f>IF(AND(tblPointScore[[#This Row],[Div 1 Pts]]&gt;0,tblPointScore[[#This Row],[Div 2 Pts]]&gt;0),"Y","N")</f>
        <v>N</v>
      </c>
      <c r="AB619" s="35" t="str">
        <f>IF(AND(tblPointScore[[#This Row],[Mac Div 1 A]]&gt;0,tblPointScore[[#This Row],[Mac Div 1 B]]&gt;0),"Y","N")</f>
        <v>N</v>
      </c>
      <c r="AC619" s="35" t="str">
        <f>IF(AND(tblPointScore[[#This Row],[Mac Div 2 A]]&gt;0,tblPointScore[[#This Row],[Mac Div 2 B]]&gt;0),"Y","N")</f>
        <v>N</v>
      </c>
      <c r="AD619" s="35" t="str">
        <f>IF(AND(tblPointScore[[#This Row],[Now Div 1 A]]&gt;0,tblPointScore[[#This Row],[Now Div 1 B]]&gt;0),"Y","N")</f>
        <v>N</v>
      </c>
      <c r="AE619" s="35" t="str">
        <f>IF(AND(tblPointScore[[#This Row],[Now Div 2 A]]&gt;0,tblPointScore[[#This Row],[Now Div 2 B]]&gt;0),"Y","N")</f>
        <v>N</v>
      </c>
      <c r="AF61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20" spans="1:32" hidden="1">
      <c r="A620" s="20">
        <f ca="1">CELL("row", A619)-1</f>
        <v>618</v>
      </c>
      <c r="B620" s="43" t="s">
        <v>594</v>
      </c>
      <c r="C620" s="43" t="s">
        <v>687</v>
      </c>
      <c r="D620" s="22" t="str">
        <f>CONCATENATE(tblPointScore[[#This Row],[Name]]," - ",tblPointScore[[#This Row],[Club]])</f>
        <v>Trevallion Craig - JCC</v>
      </c>
      <c r="E620" s="23">
        <f>IF(ISNA(VLOOKUP(tblPointScore[[#This Row],[Name / Club]],tblGlbn_Div1[[Name / Club]:[Points]],5,FALSE)),0,VLOOKUP(tblPointScore[[#This Row],[Name / Club]],tblGlbn_Div1[[Name / Club]:[Points]],5,FALSE))</f>
        <v>0</v>
      </c>
      <c r="F620" s="23">
        <f>IF(ISNA(VLOOKUP(tblPointScore[[#This Row],[Name / Club]],tblGlbn_Div2[[Name / Club]:[Points]],5,FALSE)),0,VLOOKUP(tblPointScore[[#This Row],[Name / Club]],tblGlbn_Div2[[Name / Club]:[Points]],5,FALSE))</f>
        <v>0</v>
      </c>
      <c r="G620" s="23">
        <f>IF(ISNA(VLOOKUP(tblPointScore[[#This Row],[Name / Club]],tblGlbn_Div1[Name / Club],1,FALSE)),IF(ISNA(VLOOKUP(tblPointScore[[#This Row],[Name / Club]],tblGlbn_Div2[Name / Club],1,FALSE)),0,3),3)</f>
        <v>0</v>
      </c>
      <c r="H620" s="23">
        <f>IF(ISNA(VLOOKUP(tblPointScore[[#This Row],[Name / Club]],tblIll_Div1[[Name / Club]:[Points]],5,FALSE)),0,VLOOKUP(tblPointScore[[#This Row],[Name / Club]],tblIll_Div1[[Name / Club]:[Points]],5,FALSE))</f>
        <v>0</v>
      </c>
      <c r="I620" s="23">
        <f>IF(ISNA(VLOOKUP(tblPointScore[[#This Row],[Name / Club]],tblIll_Div2[[Name / Club]:[Points]],5,FALSE)),0,VLOOKUP(tblPointScore[[#This Row],[Name / Club]],tblIll_Div2[[Name / Club]:[Points]],5,FALSE))</f>
        <v>0</v>
      </c>
      <c r="J620" s="23">
        <f>IF(ISNA(VLOOKUP(tblPointScore[[#This Row],[Name / Club]],tblIll_Div1[Name / Club],1,FALSE)),IF(ISNA(VLOOKUP(tblPointScore[[#This Row],[Name / Club]],tblIll_Div2[Name / Club],1,FALSE)),0,3),3)</f>
        <v>0</v>
      </c>
      <c r="K620" s="23">
        <f>IF(ISNA(VLOOKUP(tblPointScore[[#This Row],[Name / Club]],tblMac_Div1A[[Name / Club]:[Points]],5,FALSE)),0,VLOOKUP(tblPointScore[[#This Row],[Name / Club]],tblMac_Div1A[[Name / Club]:[Points]],5,FALSE))</f>
        <v>0</v>
      </c>
      <c r="L620" s="23">
        <f>IF(ISNA(VLOOKUP(tblPointScore[[#This Row],[Name / Club]],tblMac_Div1B[[Name / Club]:[Points]],5,FALSE)),0,VLOOKUP(tblPointScore[[#This Row],[Name / Club]],tblMac_Div1B[[Name / Club]:[Points]],5,FALSE))</f>
        <v>0</v>
      </c>
      <c r="M620" s="23">
        <f>IF(ISNA(VLOOKUP(tblPointScore[[#This Row],[Name / Club]],tblMac_Div2A[[Name / Club]:[Points]],5,FALSE)),0,VLOOKUP(tblPointScore[[#This Row],[Name / Club]],tblMac_Div2A[[Name / Club]:[Points]],5,FALSE))</f>
        <v>0</v>
      </c>
      <c r="N620" s="23">
        <f>IF(ISNA(VLOOKUP(tblPointScore[[#This Row],[Name / Club]],tblMac_Div2B[[Name / Club]:[Points]],5,FALSE)),0,VLOOKUP(tblPointScore[[#This Row],[Name / Club]],tblMac_Div2B[[Name / Club]:[Points]],5,FALSE))</f>
        <v>0</v>
      </c>
      <c r="O620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20" s="23">
        <f>IF(ISNA(VLOOKUP(tblPointScore[[#This Row],[Name / Club]],tblNow_Div1A[[Name / Club]:[Points]],5,FALSE)),0,VLOOKUP(tblPointScore[[#This Row],[Name / Club]],tblNow_Div1A[[Name / Club]:[Points]],5,FALSE))</f>
        <v>0</v>
      </c>
      <c r="Q620" s="23">
        <f>IF(ISNA(VLOOKUP(tblPointScore[[#This Row],[Name / Club]],tblNow_Div1B[[Name / Club]:[Points]],5,FALSE)),0,VLOOKUP(tblPointScore[[#This Row],[Name / Club]],tblNow_Div1B[[Name / Club]:[Points]],5,FALSE))</f>
        <v>0</v>
      </c>
      <c r="R620" s="23">
        <f>IF(ISNA(VLOOKUP(tblPointScore[[#This Row],[Name / Club]],tblNow_Div2A[[Name / Club]:[Points]],5,FALSE)),0,VLOOKUP(tblPointScore[[#This Row],[Name / Club]],tblNow_Div2A[[Name / Club]:[Points]],5,FALSE))</f>
        <v>0</v>
      </c>
      <c r="S620" s="23">
        <f>IF(ISNA(VLOOKUP(tblPointScore[[#This Row],[Name / Club]],tblNow_Div2B[[Name / Club]:[Points]],5,FALSE)),0,VLOOKUP(tblPointScore[[#This Row],[Name / Club]],tblNow_Div2B[[Name / Club]:[Points]],5,FALSE))</f>
        <v>0</v>
      </c>
      <c r="T620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20" s="23">
        <f>IF(ISNA(VLOOKUP(tblPointScore[[#This Row],[Name / Club]],tblSthn_Div1[[Name / Club]:[Points]],5,FALSE)),0,VLOOKUP(tblPointScore[[#This Row],[Name / Club]],tblSthn_Div1[[Name / Club]:[Points]],5,FALSE))</f>
        <v>0</v>
      </c>
      <c r="V620" s="23">
        <f>IF(ISNA(VLOOKUP(tblPointScore[[#This Row],[Name / Club]],tblSthn_Div2[[Name / Club]:[Points]],5,FALSE)),0,VLOOKUP(tblPointScore[[#This Row],[Name / Club]],tblSthn_Div2[[Name / Club]:[Points]],5,FALSE))</f>
        <v>0</v>
      </c>
      <c r="W620" s="23">
        <f>IF(ISNA(VLOOKUP(tblPointScore[[#This Row],[Name / Club]],tblSthn_Div1[Name / Club],1,FALSE)),IF(ISNA(VLOOKUP(tblPointScore[[#This Row],[Name / Club]],tblSthn_Div2[Name / Club],1,FALSE)),0,3),3)</f>
        <v>0</v>
      </c>
      <c r="X620" s="23">
        <f>SUM(tblPointScore[[#This Row],[Glbn Div 1]:[Sth H Pts]])</f>
        <v>0</v>
      </c>
      <c r="Y620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20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20" s="44" t="str">
        <f>IF(AND(tblPointScore[[#This Row],[Div 1 Pts]]&gt;0,tblPointScore[[#This Row],[Div 2 Pts]]&gt;0),"Y","N")</f>
        <v>N</v>
      </c>
      <c r="AB620" s="45" t="str">
        <f>IF(AND(tblPointScore[[#This Row],[Mac Div 1 A]]&gt;0,tblPointScore[[#This Row],[Mac Div 1 B]]&gt;0),"Y","N")</f>
        <v>N</v>
      </c>
      <c r="AC620" s="45" t="str">
        <f>IF(AND(tblPointScore[[#This Row],[Mac Div 2 A]]&gt;0,tblPointScore[[#This Row],[Mac Div 2 B]]&gt;0),"Y","N")</f>
        <v>N</v>
      </c>
      <c r="AD620" s="45" t="str">
        <f>IF(AND(tblPointScore[[#This Row],[Now Div 1 A]]&gt;0,tblPointScore[[#This Row],[Now Div 1 B]]&gt;0),"Y","N")</f>
        <v>N</v>
      </c>
      <c r="AE620" s="45" t="str">
        <f>IF(AND(tblPointScore[[#This Row],[Now Div 2 A]]&gt;0,tblPointScore[[#This Row],[Now Div 2 B]]&gt;0),"Y","N")</f>
        <v>N</v>
      </c>
      <c r="AF620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21" spans="1:32" hidden="1">
      <c r="A621" s="20">
        <f ca="1">CELL("row", A620)-1</f>
        <v>619</v>
      </c>
      <c r="B621" s="43" t="s">
        <v>623</v>
      </c>
      <c r="C621" s="43" t="s">
        <v>684</v>
      </c>
      <c r="D621" s="22" t="str">
        <f>CONCATENATE(tblPointScore[[#This Row],[Name]]," - ",tblPointScore[[#This Row],[Club]])</f>
        <v>Troy Michael - NVC</v>
      </c>
      <c r="E621" s="23">
        <f>IF(ISNA(VLOOKUP(tblPointScore[[#This Row],[Name / Club]],tblGlbn_Div1[[Name / Club]:[Points]],5,FALSE)),0,VLOOKUP(tblPointScore[[#This Row],[Name / Club]],tblGlbn_Div1[[Name / Club]:[Points]],5,FALSE))</f>
        <v>0</v>
      </c>
      <c r="F621" s="23">
        <f>IF(ISNA(VLOOKUP(tblPointScore[[#This Row],[Name / Club]],tblGlbn_Div2[[Name / Club]:[Points]],5,FALSE)),0,VLOOKUP(tblPointScore[[#This Row],[Name / Club]],tblGlbn_Div2[[Name / Club]:[Points]],5,FALSE))</f>
        <v>0</v>
      </c>
      <c r="G621" s="23">
        <f>IF(ISNA(VLOOKUP(tblPointScore[[#This Row],[Name / Club]],tblGlbn_Div1[Name / Club],1,FALSE)),IF(ISNA(VLOOKUP(tblPointScore[[#This Row],[Name / Club]],tblGlbn_Div2[Name / Club],1,FALSE)),0,3),3)</f>
        <v>0</v>
      </c>
      <c r="H621" s="23">
        <f>IF(ISNA(VLOOKUP(tblPointScore[[#This Row],[Name / Club]],tblIll_Div1[[Name / Club]:[Points]],5,FALSE)),0,VLOOKUP(tblPointScore[[#This Row],[Name / Club]],tblIll_Div1[[Name / Club]:[Points]],5,FALSE))</f>
        <v>0</v>
      </c>
      <c r="I621" s="23">
        <f>IF(ISNA(VLOOKUP(tblPointScore[[#This Row],[Name / Club]],tblIll_Div2[[Name / Club]:[Points]],5,FALSE)),0,VLOOKUP(tblPointScore[[#This Row],[Name / Club]],tblIll_Div2[[Name / Club]:[Points]],5,FALSE))</f>
        <v>0</v>
      </c>
      <c r="J621" s="23">
        <f>IF(ISNA(VLOOKUP(tblPointScore[[#This Row],[Name / Club]],tblIll_Div1[Name / Club],1,FALSE)),IF(ISNA(VLOOKUP(tblPointScore[[#This Row],[Name / Club]],tblIll_Div2[Name / Club],1,FALSE)),0,3),3)</f>
        <v>0</v>
      </c>
      <c r="K621" s="23">
        <f>IF(ISNA(VLOOKUP(tblPointScore[[#This Row],[Name / Club]],tblMac_Div1A[[Name / Club]:[Points]],5,FALSE)),0,VLOOKUP(tblPointScore[[#This Row],[Name / Club]],tblMac_Div1A[[Name / Club]:[Points]],5,FALSE))</f>
        <v>0</v>
      </c>
      <c r="L621" s="23">
        <f>IF(ISNA(VLOOKUP(tblPointScore[[#This Row],[Name / Club]],tblMac_Div1B[[Name / Club]:[Points]],5,FALSE)),0,VLOOKUP(tblPointScore[[#This Row],[Name / Club]],tblMac_Div1B[[Name / Club]:[Points]],5,FALSE))</f>
        <v>0</v>
      </c>
      <c r="M621" s="23">
        <f>IF(ISNA(VLOOKUP(tblPointScore[[#This Row],[Name / Club]],tblMac_Div2A[[Name / Club]:[Points]],5,FALSE)),0,VLOOKUP(tblPointScore[[#This Row],[Name / Club]],tblMac_Div2A[[Name / Club]:[Points]],5,FALSE))</f>
        <v>0</v>
      </c>
      <c r="N621" s="23">
        <f>IF(ISNA(VLOOKUP(tblPointScore[[#This Row],[Name / Club]],tblMac_Div2B[[Name / Club]:[Points]],5,FALSE)),0,VLOOKUP(tblPointScore[[#This Row],[Name / Club]],tblMac_Div2B[[Name / Club]:[Points]],5,FALSE))</f>
        <v>0</v>
      </c>
      <c r="O621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21" s="23">
        <f>IF(ISNA(VLOOKUP(tblPointScore[[#This Row],[Name / Club]],tblNow_Div1A[[Name / Club]:[Points]],5,FALSE)),0,VLOOKUP(tblPointScore[[#This Row],[Name / Club]],tblNow_Div1A[[Name / Club]:[Points]],5,FALSE))</f>
        <v>0</v>
      </c>
      <c r="Q621" s="23">
        <f>IF(ISNA(VLOOKUP(tblPointScore[[#This Row],[Name / Club]],tblNow_Div1B[[Name / Club]:[Points]],5,FALSE)),0,VLOOKUP(tblPointScore[[#This Row],[Name / Club]],tblNow_Div1B[[Name / Club]:[Points]],5,FALSE))</f>
        <v>0</v>
      </c>
      <c r="R621" s="23">
        <f>IF(ISNA(VLOOKUP(tblPointScore[[#This Row],[Name / Club]],tblNow_Div2A[[Name / Club]:[Points]],5,FALSE)),0,VLOOKUP(tblPointScore[[#This Row],[Name / Club]],tblNow_Div2A[[Name / Club]:[Points]],5,FALSE))</f>
        <v>0</v>
      </c>
      <c r="S621" s="23">
        <f>IF(ISNA(VLOOKUP(tblPointScore[[#This Row],[Name / Club]],tblNow_Div2B[[Name / Club]:[Points]],5,FALSE)),0,VLOOKUP(tblPointScore[[#This Row],[Name / Club]],tblNow_Div2B[[Name / Club]:[Points]],5,FALSE))</f>
        <v>0</v>
      </c>
      <c r="T621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21" s="23">
        <f>IF(ISNA(VLOOKUP(tblPointScore[[#This Row],[Name / Club]],tblSthn_Div1[[Name / Club]:[Points]],5,FALSE)),0,VLOOKUP(tblPointScore[[#This Row],[Name / Club]],tblSthn_Div1[[Name / Club]:[Points]],5,FALSE))</f>
        <v>0</v>
      </c>
      <c r="V621" s="23">
        <f>IF(ISNA(VLOOKUP(tblPointScore[[#This Row],[Name / Club]],tblSthn_Div2[[Name / Club]:[Points]],5,FALSE)),0,VLOOKUP(tblPointScore[[#This Row],[Name / Club]],tblSthn_Div2[[Name / Club]:[Points]],5,FALSE))</f>
        <v>0</v>
      </c>
      <c r="W621" s="23">
        <f>IF(ISNA(VLOOKUP(tblPointScore[[#This Row],[Name / Club]],tblSthn_Div1[Name / Club],1,FALSE)),IF(ISNA(VLOOKUP(tblPointScore[[#This Row],[Name / Club]],tblSthn_Div2[Name / Club],1,FALSE)),0,3),3)</f>
        <v>0</v>
      </c>
      <c r="X621" s="23">
        <f>SUM(tblPointScore[[#This Row],[Glbn Div 1]:[Sth H Pts]])</f>
        <v>0</v>
      </c>
      <c r="Y621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21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21" s="44" t="str">
        <f>IF(AND(tblPointScore[[#This Row],[Div 1 Pts]]&gt;0,tblPointScore[[#This Row],[Div 2 Pts]]&gt;0),"Y","N")</f>
        <v>N</v>
      </c>
      <c r="AB621" s="45" t="str">
        <f>IF(AND(tblPointScore[[#This Row],[Mac Div 1 A]]&gt;0,tblPointScore[[#This Row],[Mac Div 1 B]]&gt;0),"Y","N")</f>
        <v>N</v>
      </c>
      <c r="AC621" s="45" t="str">
        <f>IF(AND(tblPointScore[[#This Row],[Mac Div 2 A]]&gt;0,tblPointScore[[#This Row],[Mac Div 2 B]]&gt;0),"Y","N")</f>
        <v>N</v>
      </c>
      <c r="AD621" s="45" t="str">
        <f>IF(AND(tblPointScore[[#This Row],[Now Div 1 A]]&gt;0,tblPointScore[[#This Row],[Now Div 1 B]]&gt;0),"Y","N")</f>
        <v>N</v>
      </c>
      <c r="AE621" s="45" t="str">
        <f>IF(AND(tblPointScore[[#This Row],[Now Div 2 A]]&gt;0,tblPointScore[[#This Row],[Now Div 2 B]]&gt;0),"Y","N")</f>
        <v>N</v>
      </c>
      <c r="AF621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22" spans="1:32" hidden="1">
      <c r="A622" s="1">
        <f ca="1">CELL("row", A621)-1</f>
        <v>620</v>
      </c>
      <c r="B622" s="7" t="s">
        <v>672</v>
      </c>
      <c r="C622" s="7" t="s">
        <v>683</v>
      </c>
      <c r="D622" s="4" t="str">
        <f>CONCATENATE(tblPointScore[[#This Row],[Name]]," - ",tblPointScore[[#This Row],[Club]])</f>
        <v>Trudeau Jules - SHCC</v>
      </c>
      <c r="E622" s="1">
        <f>IF(ISNA(VLOOKUP(tblPointScore[[#This Row],[Name / Club]],tblGlbn_Div1[[Name / Club]:[Points]],5,FALSE)),0,VLOOKUP(tblPointScore[[#This Row],[Name / Club]],tblGlbn_Div1[[Name / Club]:[Points]],5,FALSE))</f>
        <v>0</v>
      </c>
      <c r="F622" s="9">
        <f>IF(ISNA(VLOOKUP(tblPointScore[[#This Row],[Name / Club]],tblGlbn_Div2[[Name / Club]:[Points]],5,FALSE)),0,VLOOKUP(tblPointScore[[#This Row],[Name / Club]],tblGlbn_Div2[[Name / Club]:[Points]],5,FALSE))</f>
        <v>0</v>
      </c>
      <c r="G622" s="9">
        <f>IF(ISNA(VLOOKUP(tblPointScore[[#This Row],[Name / Club]],tblGlbn_Div1[Name / Club],1,FALSE)),IF(ISNA(VLOOKUP(tblPointScore[[#This Row],[Name / Club]],tblGlbn_Div2[Name / Club],1,FALSE)),0,3),3)</f>
        <v>0</v>
      </c>
      <c r="H622" s="1">
        <f>IF(ISNA(VLOOKUP(tblPointScore[[#This Row],[Name / Club]],tblIll_Div1[[Name / Club]:[Points]],5,FALSE)),0,VLOOKUP(tblPointScore[[#This Row],[Name / Club]],tblIll_Div1[[Name / Club]:[Points]],5,FALSE))</f>
        <v>0</v>
      </c>
      <c r="I622" s="1">
        <f>IF(ISNA(VLOOKUP(tblPointScore[[#This Row],[Name / Club]],tblIll_Div2[[Name / Club]:[Points]],5,FALSE)),0,VLOOKUP(tblPointScore[[#This Row],[Name / Club]],tblIll_Div2[[Name / Club]:[Points]],5,FALSE))</f>
        <v>0</v>
      </c>
      <c r="J622" s="1">
        <f>IF(ISNA(VLOOKUP(tblPointScore[[#This Row],[Name / Club]],tblIll_Div1[Name / Club],1,FALSE)),IF(ISNA(VLOOKUP(tblPointScore[[#This Row],[Name / Club]],tblIll_Div2[Name / Club],1,FALSE)),0,3),3)</f>
        <v>0</v>
      </c>
      <c r="K622" s="1">
        <f>IF(ISNA(VLOOKUP(tblPointScore[[#This Row],[Name / Club]],tblMac_Div1A[[Name / Club]:[Points]],5,FALSE)),0,VLOOKUP(tblPointScore[[#This Row],[Name / Club]],tblMac_Div1A[[Name / Club]:[Points]],5,FALSE))</f>
        <v>0</v>
      </c>
      <c r="L622" s="1">
        <f>IF(ISNA(VLOOKUP(tblPointScore[[#This Row],[Name / Club]],tblMac_Div1B[[Name / Club]:[Points]],5,FALSE)),0,VLOOKUP(tblPointScore[[#This Row],[Name / Club]],tblMac_Div1B[[Name / Club]:[Points]],5,FALSE))</f>
        <v>0</v>
      </c>
      <c r="M622" s="1">
        <f>IF(ISNA(VLOOKUP(tblPointScore[[#This Row],[Name / Club]],tblMac_Div2A[[Name / Club]:[Points]],5,FALSE)),0,VLOOKUP(tblPointScore[[#This Row],[Name / Club]],tblMac_Div2A[[Name / Club]:[Points]],5,FALSE))</f>
        <v>0</v>
      </c>
      <c r="N622" s="1">
        <f>IF(ISNA(VLOOKUP(tblPointScore[[#This Row],[Name / Club]],tblMac_Div2B[[Name / Club]:[Points]],5,FALSE)),0,VLOOKUP(tblPointScore[[#This Row],[Name / Club]],tblMac_Div2B[[Name / Club]:[Points]],5,FALSE))</f>
        <v>0</v>
      </c>
      <c r="O62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22" s="1">
        <f>IF(ISNA(VLOOKUP(tblPointScore[[#This Row],[Name / Club]],tblNow_Div1A[[Name / Club]:[Points]],5,FALSE)),0,VLOOKUP(tblPointScore[[#This Row],[Name / Club]],tblNow_Div1A[[Name / Club]:[Points]],5,FALSE))</f>
        <v>0</v>
      </c>
      <c r="Q622" s="1">
        <f>IF(ISNA(VLOOKUP(tblPointScore[[#This Row],[Name / Club]],tblNow_Div1B[[Name / Club]:[Points]],5,FALSE)),0,VLOOKUP(tblPointScore[[#This Row],[Name / Club]],tblNow_Div1B[[Name / Club]:[Points]],5,FALSE))</f>
        <v>0</v>
      </c>
      <c r="R622" s="1">
        <f>IF(ISNA(VLOOKUP(tblPointScore[[#This Row],[Name / Club]],tblNow_Div2A[[Name / Club]:[Points]],5,FALSE)),0,VLOOKUP(tblPointScore[[#This Row],[Name / Club]],tblNow_Div2A[[Name / Club]:[Points]],5,FALSE))</f>
        <v>0</v>
      </c>
      <c r="S622" s="1">
        <f>IF(ISNA(VLOOKUP(tblPointScore[[#This Row],[Name / Club]],tblNow_Div2B[[Name / Club]:[Points]],5,FALSE)),0,VLOOKUP(tblPointScore[[#This Row],[Name / Club]],tblNow_Div2B[[Name / Club]:[Points]],5,FALSE))</f>
        <v>0</v>
      </c>
      <c r="T62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22" s="1">
        <f>IF(ISNA(VLOOKUP(tblPointScore[[#This Row],[Name / Club]],tblSthn_Div1[[Name / Club]:[Points]],5,FALSE)),0,VLOOKUP(tblPointScore[[#This Row],[Name / Club]],tblSthn_Div1[[Name / Club]:[Points]],5,FALSE))</f>
        <v>0</v>
      </c>
      <c r="V622" s="1">
        <f>IF(ISNA(VLOOKUP(tblPointScore[[#This Row],[Name / Club]],tblSthn_Div2[[Name / Club]:[Points]],5,FALSE)),0,VLOOKUP(tblPointScore[[#This Row],[Name / Club]],tblSthn_Div2[[Name / Club]:[Points]],5,FALSE))</f>
        <v>0</v>
      </c>
      <c r="W622" s="1">
        <f>IF(ISNA(VLOOKUP(tblPointScore[[#This Row],[Name / Club]],tblSthn_Div1[Name / Club],1,FALSE)),IF(ISNA(VLOOKUP(tblPointScore[[#This Row],[Name / Club]],tblSthn_Div2[Name / Club],1,FALSE)),0,3),3)</f>
        <v>0</v>
      </c>
      <c r="X622" s="9">
        <f>SUM(tblPointScore[[#This Row],[Glbn Div 1]:[Sth H Pts]])</f>
        <v>0</v>
      </c>
      <c r="Y62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2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22" s="38" t="str">
        <f>IF(AND(tblPointScore[[#This Row],[Div 1 Pts]]&gt;0,tblPointScore[[#This Row],[Div 2 Pts]]&gt;0),"Y","N")</f>
        <v>N</v>
      </c>
      <c r="AB622" s="35" t="str">
        <f>IF(AND(tblPointScore[[#This Row],[Mac Div 1 A]]&gt;0,tblPointScore[[#This Row],[Mac Div 1 B]]&gt;0),"Y","N")</f>
        <v>N</v>
      </c>
      <c r="AC622" s="35" t="str">
        <f>IF(AND(tblPointScore[[#This Row],[Mac Div 2 A]]&gt;0,tblPointScore[[#This Row],[Mac Div 2 B]]&gt;0),"Y","N")</f>
        <v>N</v>
      </c>
      <c r="AD622" s="35" t="str">
        <f>IF(AND(tblPointScore[[#This Row],[Now Div 1 A]]&gt;0,tblPointScore[[#This Row],[Now Div 1 B]]&gt;0),"Y","N")</f>
        <v>N</v>
      </c>
      <c r="AE622" s="35" t="str">
        <f>IF(AND(tblPointScore[[#This Row],[Now Div 2 A]]&gt;0,tblPointScore[[#This Row],[Now Div 2 B]]&gt;0),"Y","N")</f>
        <v>N</v>
      </c>
      <c r="AF62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23" spans="1:32" hidden="1">
      <c r="A623" s="1">
        <f ca="1">CELL("row", A622)-1</f>
        <v>621</v>
      </c>
      <c r="B623" s="7" t="s">
        <v>367</v>
      </c>
      <c r="C623" s="7" t="s">
        <v>685</v>
      </c>
      <c r="D623" s="4" t="str">
        <f>CONCATENATE(tblPointScore[[#This Row],[Name]]," - ",tblPointScore[[#This Row],[Club]])</f>
        <v>Tuck Brendan - ICC</v>
      </c>
      <c r="E623" s="1">
        <f>IF(ISNA(VLOOKUP(tblPointScore[[#This Row],[Name / Club]],tblGlbn_Div1[[Name / Club]:[Points]],5,FALSE)),0,VLOOKUP(tblPointScore[[#This Row],[Name / Club]],tblGlbn_Div1[[Name / Club]:[Points]],5,FALSE))</f>
        <v>0</v>
      </c>
      <c r="F623" s="9">
        <f>IF(ISNA(VLOOKUP(tblPointScore[[#This Row],[Name / Club]],tblGlbn_Div2[[Name / Club]:[Points]],5,FALSE)),0,VLOOKUP(tblPointScore[[#This Row],[Name / Club]],tblGlbn_Div2[[Name / Club]:[Points]],5,FALSE))</f>
        <v>0</v>
      </c>
      <c r="G623" s="9">
        <f>IF(ISNA(VLOOKUP(tblPointScore[[#This Row],[Name / Club]],tblGlbn_Div1[Name / Club],1,FALSE)),IF(ISNA(VLOOKUP(tblPointScore[[#This Row],[Name / Club]],tblGlbn_Div2[Name / Club],1,FALSE)),0,3),3)</f>
        <v>0</v>
      </c>
      <c r="H623" s="1">
        <f>IF(ISNA(VLOOKUP(tblPointScore[[#This Row],[Name / Club]],tblIll_Div1[[Name / Club]:[Points]],5,FALSE)),0,VLOOKUP(tblPointScore[[#This Row],[Name / Club]],tblIll_Div1[[Name / Club]:[Points]],5,FALSE))</f>
        <v>0</v>
      </c>
      <c r="I623" s="1">
        <f>IF(ISNA(VLOOKUP(tblPointScore[[#This Row],[Name / Club]],tblIll_Div2[[Name / Club]:[Points]],5,FALSE)),0,VLOOKUP(tblPointScore[[#This Row],[Name / Club]],tblIll_Div2[[Name / Club]:[Points]],5,FALSE))</f>
        <v>0</v>
      </c>
      <c r="J623" s="1">
        <f>IF(ISNA(VLOOKUP(tblPointScore[[#This Row],[Name / Club]],tblIll_Div1[Name / Club],1,FALSE)),IF(ISNA(VLOOKUP(tblPointScore[[#This Row],[Name / Club]],tblIll_Div2[Name / Club],1,FALSE)),0,3),3)</f>
        <v>0</v>
      </c>
      <c r="K623" s="1">
        <f>IF(ISNA(VLOOKUP(tblPointScore[[#This Row],[Name / Club]],tblMac_Div1A[[Name / Club]:[Points]],5,FALSE)),0,VLOOKUP(tblPointScore[[#This Row],[Name / Club]],tblMac_Div1A[[Name / Club]:[Points]],5,FALSE))</f>
        <v>0</v>
      </c>
      <c r="L623" s="1">
        <f>IF(ISNA(VLOOKUP(tblPointScore[[#This Row],[Name / Club]],tblMac_Div1B[[Name / Club]:[Points]],5,FALSE)),0,VLOOKUP(tblPointScore[[#This Row],[Name / Club]],tblMac_Div1B[[Name / Club]:[Points]],5,FALSE))</f>
        <v>0</v>
      </c>
      <c r="M623" s="1">
        <f>IF(ISNA(VLOOKUP(tblPointScore[[#This Row],[Name / Club]],tblMac_Div2A[[Name / Club]:[Points]],5,FALSE)),0,VLOOKUP(tblPointScore[[#This Row],[Name / Club]],tblMac_Div2A[[Name / Club]:[Points]],5,FALSE))</f>
        <v>0</v>
      </c>
      <c r="N623" s="1">
        <f>IF(ISNA(VLOOKUP(tblPointScore[[#This Row],[Name / Club]],tblMac_Div2B[[Name / Club]:[Points]],5,FALSE)),0,VLOOKUP(tblPointScore[[#This Row],[Name / Club]],tblMac_Div2B[[Name / Club]:[Points]],5,FALSE))</f>
        <v>0</v>
      </c>
      <c r="O62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23" s="1">
        <f>IF(ISNA(VLOOKUP(tblPointScore[[#This Row],[Name / Club]],tblNow_Div1A[[Name / Club]:[Points]],5,FALSE)),0,VLOOKUP(tblPointScore[[#This Row],[Name / Club]],tblNow_Div1A[[Name / Club]:[Points]],5,FALSE))</f>
        <v>0</v>
      </c>
      <c r="Q623" s="1">
        <f>IF(ISNA(VLOOKUP(tblPointScore[[#This Row],[Name / Club]],tblNow_Div1B[[Name / Club]:[Points]],5,FALSE)),0,VLOOKUP(tblPointScore[[#This Row],[Name / Club]],tblNow_Div1B[[Name / Club]:[Points]],5,FALSE))</f>
        <v>0</v>
      </c>
      <c r="R623" s="1">
        <f>IF(ISNA(VLOOKUP(tblPointScore[[#This Row],[Name / Club]],tblNow_Div2A[[Name / Club]:[Points]],5,FALSE)),0,VLOOKUP(tblPointScore[[#This Row],[Name / Club]],tblNow_Div2A[[Name / Club]:[Points]],5,FALSE))</f>
        <v>0</v>
      </c>
      <c r="S623" s="1">
        <f>IF(ISNA(VLOOKUP(tblPointScore[[#This Row],[Name / Club]],tblNow_Div2B[[Name / Club]:[Points]],5,FALSE)),0,VLOOKUP(tblPointScore[[#This Row],[Name / Club]],tblNow_Div2B[[Name / Club]:[Points]],5,FALSE))</f>
        <v>0</v>
      </c>
      <c r="T62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23" s="1">
        <f>IF(ISNA(VLOOKUP(tblPointScore[[#This Row],[Name / Club]],tblSthn_Div1[[Name / Club]:[Points]],5,FALSE)),0,VLOOKUP(tblPointScore[[#This Row],[Name / Club]],tblSthn_Div1[[Name / Club]:[Points]],5,FALSE))</f>
        <v>0</v>
      </c>
      <c r="V623" s="1">
        <f>IF(ISNA(VLOOKUP(tblPointScore[[#This Row],[Name / Club]],tblSthn_Div2[[Name / Club]:[Points]],5,FALSE)),0,VLOOKUP(tblPointScore[[#This Row],[Name / Club]],tblSthn_Div2[[Name / Club]:[Points]],5,FALSE))</f>
        <v>0</v>
      </c>
      <c r="W623" s="1">
        <f>IF(ISNA(VLOOKUP(tblPointScore[[#This Row],[Name / Club]],tblSthn_Div1[Name / Club],1,FALSE)),IF(ISNA(VLOOKUP(tblPointScore[[#This Row],[Name / Club]],tblSthn_Div2[Name / Club],1,FALSE)),0,3),3)</f>
        <v>0</v>
      </c>
      <c r="X623" s="9">
        <f>SUM(tblPointScore[[#This Row],[Glbn Div 1]:[Sth H Pts]])</f>
        <v>0</v>
      </c>
      <c r="Y62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2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23" s="38" t="str">
        <f>IF(AND(tblPointScore[[#This Row],[Div 1 Pts]]&gt;0,tblPointScore[[#This Row],[Div 2 Pts]]&gt;0),"Y","N")</f>
        <v>N</v>
      </c>
      <c r="AB623" s="35" t="str">
        <f>IF(AND(tblPointScore[[#This Row],[Mac Div 1 A]]&gt;0,tblPointScore[[#This Row],[Mac Div 1 B]]&gt;0),"Y","N")</f>
        <v>N</v>
      </c>
      <c r="AC623" s="35" t="str">
        <f>IF(AND(tblPointScore[[#This Row],[Mac Div 2 A]]&gt;0,tblPointScore[[#This Row],[Mac Div 2 B]]&gt;0),"Y","N")</f>
        <v>N</v>
      </c>
      <c r="AD623" s="35" t="str">
        <f>IF(AND(tblPointScore[[#This Row],[Now Div 1 A]]&gt;0,tblPointScore[[#This Row],[Now Div 1 B]]&gt;0),"Y","N")</f>
        <v>N</v>
      </c>
      <c r="AE623" s="35" t="str">
        <f>IF(AND(tblPointScore[[#This Row],[Now Div 2 A]]&gt;0,tblPointScore[[#This Row],[Now Div 2 B]]&gt;0),"Y","N")</f>
        <v>N</v>
      </c>
      <c r="AF62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24" spans="1:32" hidden="1">
      <c r="A624" s="1">
        <f ca="1">CELL("row", A623)-1</f>
        <v>622</v>
      </c>
      <c r="B624" s="43" t="s">
        <v>599</v>
      </c>
      <c r="C624" s="43" t="s">
        <v>685</v>
      </c>
      <c r="D624" s="4" t="str">
        <f>CONCATENATE(tblPointScore[[#This Row],[Name]]," - ",tblPointScore[[#This Row],[Club]])</f>
        <v>Van Coervorden Adam - ICC</v>
      </c>
      <c r="E624" s="9">
        <f>IF(ISNA(VLOOKUP(tblPointScore[[#This Row],[Name / Club]],tblGlbn_Div1[[Name / Club]:[Points]],5,FALSE)),0,VLOOKUP(tblPointScore[[#This Row],[Name / Club]],tblGlbn_Div1[[Name / Club]:[Points]],5,FALSE))</f>
        <v>0</v>
      </c>
      <c r="F624" s="9">
        <f>IF(ISNA(VLOOKUP(tblPointScore[[#This Row],[Name / Club]],tblGlbn_Div2[[Name / Club]:[Points]],5,FALSE)),0,VLOOKUP(tblPointScore[[#This Row],[Name / Club]],tblGlbn_Div2[[Name / Club]:[Points]],5,FALSE))</f>
        <v>0</v>
      </c>
      <c r="G624" s="9">
        <f>IF(ISNA(VLOOKUP(tblPointScore[[#This Row],[Name / Club]],tblGlbn_Div1[Name / Club],1,FALSE)),IF(ISNA(VLOOKUP(tblPointScore[[#This Row],[Name / Club]],tblGlbn_Div2[Name / Club],1,FALSE)),0,3),3)</f>
        <v>0</v>
      </c>
      <c r="H624" s="9">
        <f>IF(ISNA(VLOOKUP(tblPointScore[[#This Row],[Name / Club]],tblIll_Div1[[Name / Club]:[Points]],5,FALSE)),0,VLOOKUP(tblPointScore[[#This Row],[Name / Club]],tblIll_Div1[[Name / Club]:[Points]],5,FALSE))</f>
        <v>0</v>
      </c>
      <c r="I624" s="9">
        <f>IF(ISNA(VLOOKUP(tblPointScore[[#This Row],[Name / Club]],tblIll_Div2[[Name / Club]:[Points]],5,FALSE)),0,VLOOKUP(tblPointScore[[#This Row],[Name / Club]],tblIll_Div2[[Name / Club]:[Points]],5,FALSE))</f>
        <v>0</v>
      </c>
      <c r="J624" s="9">
        <f>IF(ISNA(VLOOKUP(tblPointScore[[#This Row],[Name / Club]],tblIll_Div1[Name / Club],1,FALSE)),IF(ISNA(VLOOKUP(tblPointScore[[#This Row],[Name / Club]],tblIll_Div2[Name / Club],1,FALSE)),0,3),3)</f>
        <v>0</v>
      </c>
      <c r="K624" s="9">
        <f>IF(ISNA(VLOOKUP(tblPointScore[[#This Row],[Name / Club]],tblMac_Div1A[[Name / Club]:[Points]],5,FALSE)),0,VLOOKUP(tblPointScore[[#This Row],[Name / Club]],tblMac_Div1A[[Name / Club]:[Points]],5,FALSE))</f>
        <v>0</v>
      </c>
      <c r="L624" s="9">
        <f>IF(ISNA(VLOOKUP(tblPointScore[[#This Row],[Name / Club]],tblMac_Div1B[[Name / Club]:[Points]],5,FALSE)),0,VLOOKUP(tblPointScore[[#This Row],[Name / Club]],tblMac_Div1B[[Name / Club]:[Points]],5,FALSE))</f>
        <v>0</v>
      </c>
      <c r="M624" s="9">
        <f>IF(ISNA(VLOOKUP(tblPointScore[[#This Row],[Name / Club]],tblMac_Div2A[[Name / Club]:[Points]],5,FALSE)),0,VLOOKUP(tblPointScore[[#This Row],[Name / Club]],tblMac_Div2A[[Name / Club]:[Points]],5,FALSE))</f>
        <v>0</v>
      </c>
      <c r="N624" s="9">
        <f>IF(ISNA(VLOOKUP(tblPointScore[[#This Row],[Name / Club]],tblMac_Div2B[[Name / Club]:[Points]],5,FALSE)),0,VLOOKUP(tblPointScore[[#This Row],[Name / Club]],tblMac_Div2B[[Name / Club]:[Points]],5,FALSE))</f>
        <v>0</v>
      </c>
      <c r="O624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24" s="9">
        <f>IF(ISNA(VLOOKUP(tblPointScore[[#This Row],[Name / Club]],tblNow_Div1A[[Name / Club]:[Points]],5,FALSE)),0,VLOOKUP(tblPointScore[[#This Row],[Name / Club]],tblNow_Div1A[[Name / Club]:[Points]],5,FALSE))</f>
        <v>0</v>
      </c>
      <c r="Q624" s="9">
        <f>IF(ISNA(VLOOKUP(tblPointScore[[#This Row],[Name / Club]],tblNow_Div1B[[Name / Club]:[Points]],5,FALSE)),0,VLOOKUP(tblPointScore[[#This Row],[Name / Club]],tblNow_Div1B[[Name / Club]:[Points]],5,FALSE))</f>
        <v>0</v>
      </c>
      <c r="R624" s="9">
        <f>IF(ISNA(VLOOKUP(tblPointScore[[#This Row],[Name / Club]],tblNow_Div2A[[Name / Club]:[Points]],5,FALSE)),0,VLOOKUP(tblPointScore[[#This Row],[Name / Club]],tblNow_Div2A[[Name / Club]:[Points]],5,FALSE))</f>
        <v>0</v>
      </c>
      <c r="S624" s="9">
        <f>IF(ISNA(VLOOKUP(tblPointScore[[#This Row],[Name / Club]],tblNow_Div2B[[Name / Club]:[Points]],5,FALSE)),0,VLOOKUP(tblPointScore[[#This Row],[Name / Club]],tblNow_Div2B[[Name / Club]:[Points]],5,FALSE))</f>
        <v>0</v>
      </c>
      <c r="T624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24" s="9">
        <f>IF(ISNA(VLOOKUP(tblPointScore[[#This Row],[Name / Club]],tblSthn_Div1[[Name / Club]:[Points]],5,FALSE)),0,VLOOKUP(tblPointScore[[#This Row],[Name / Club]],tblSthn_Div1[[Name / Club]:[Points]],5,FALSE))</f>
        <v>0</v>
      </c>
      <c r="V624" s="9">
        <f>IF(ISNA(VLOOKUP(tblPointScore[[#This Row],[Name / Club]],tblSthn_Div2[[Name / Club]:[Points]],5,FALSE)),0,VLOOKUP(tblPointScore[[#This Row],[Name / Club]],tblSthn_Div2[[Name / Club]:[Points]],5,FALSE))</f>
        <v>0</v>
      </c>
      <c r="W624" s="9">
        <f>IF(ISNA(VLOOKUP(tblPointScore[[#This Row],[Name / Club]],tblSthn_Div1[Name / Club],1,FALSE)),IF(ISNA(VLOOKUP(tblPointScore[[#This Row],[Name / Club]],tblSthn_Div2[Name / Club],1,FALSE)),0,3),3)</f>
        <v>0</v>
      </c>
      <c r="X624" s="9">
        <f>SUM(tblPointScore[[#This Row],[Glbn Div 1]:[Sth H Pts]])</f>
        <v>0</v>
      </c>
      <c r="Y62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2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24" s="38" t="str">
        <f>IF(AND(tblPointScore[[#This Row],[Div 1 Pts]]&gt;0,tblPointScore[[#This Row],[Div 2 Pts]]&gt;0),"Y","N")</f>
        <v>N</v>
      </c>
      <c r="AB624" s="35" t="str">
        <f>IF(AND(tblPointScore[[#This Row],[Mac Div 1 A]]&gt;0,tblPointScore[[#This Row],[Mac Div 1 B]]&gt;0),"Y","N")</f>
        <v>N</v>
      </c>
      <c r="AC624" s="35" t="str">
        <f>IF(AND(tblPointScore[[#This Row],[Mac Div 2 A]]&gt;0,tblPointScore[[#This Row],[Mac Div 2 B]]&gt;0),"Y","N")</f>
        <v>N</v>
      </c>
      <c r="AD624" s="35" t="str">
        <f>IF(AND(tblPointScore[[#This Row],[Now Div 1 A]]&gt;0,tblPointScore[[#This Row],[Now Div 1 B]]&gt;0),"Y","N")</f>
        <v>N</v>
      </c>
      <c r="AE624" s="35" t="str">
        <f>IF(AND(tblPointScore[[#This Row],[Now Div 2 A]]&gt;0,tblPointScore[[#This Row],[Now Div 2 B]]&gt;0),"Y","N")</f>
        <v>N</v>
      </c>
      <c r="AF62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25" spans="1:32" hidden="1">
      <c r="A625" s="20">
        <f ca="1">CELL("row", A624)-1</f>
        <v>623</v>
      </c>
      <c r="B625" s="43" t="s">
        <v>657</v>
      </c>
      <c r="C625" s="43" t="s">
        <v>685</v>
      </c>
      <c r="D625" s="22" t="str">
        <f>CONCATENATE(tblPointScore[[#This Row],[Name]]," - ",tblPointScore[[#This Row],[Club]])</f>
        <v>Van Loo Christal - ICC</v>
      </c>
      <c r="E625" s="23">
        <f>IF(ISNA(VLOOKUP(tblPointScore[[#This Row],[Name / Club]],tblGlbn_Div1[[Name / Club]:[Points]],5,FALSE)),0,VLOOKUP(tblPointScore[[#This Row],[Name / Club]],tblGlbn_Div1[[Name / Club]:[Points]],5,FALSE))</f>
        <v>0</v>
      </c>
      <c r="F625" s="23">
        <f>IF(ISNA(VLOOKUP(tblPointScore[[#This Row],[Name / Club]],tblGlbn_Div2[[Name / Club]:[Points]],5,FALSE)),0,VLOOKUP(tblPointScore[[#This Row],[Name / Club]],tblGlbn_Div2[[Name / Club]:[Points]],5,FALSE))</f>
        <v>0</v>
      </c>
      <c r="G625" s="23">
        <f>IF(ISNA(VLOOKUP(tblPointScore[[#This Row],[Name / Club]],tblGlbn_Div1[Name / Club],1,FALSE)),IF(ISNA(VLOOKUP(tblPointScore[[#This Row],[Name / Club]],tblGlbn_Div2[Name / Club],1,FALSE)),0,3),3)</f>
        <v>0</v>
      </c>
      <c r="H625" s="23">
        <f>IF(ISNA(VLOOKUP(tblPointScore[[#This Row],[Name / Club]],tblIll_Div1[[Name / Club]:[Points]],5,FALSE)),0,VLOOKUP(tblPointScore[[#This Row],[Name / Club]],tblIll_Div1[[Name / Club]:[Points]],5,FALSE))</f>
        <v>0</v>
      </c>
      <c r="I625" s="23">
        <f>IF(ISNA(VLOOKUP(tblPointScore[[#This Row],[Name / Club]],tblIll_Div2[[Name / Club]:[Points]],5,FALSE)),0,VLOOKUP(tblPointScore[[#This Row],[Name / Club]],tblIll_Div2[[Name / Club]:[Points]],5,FALSE))</f>
        <v>0</v>
      </c>
      <c r="J625" s="23">
        <f>IF(ISNA(VLOOKUP(tblPointScore[[#This Row],[Name / Club]],tblIll_Div1[Name / Club],1,FALSE)),IF(ISNA(VLOOKUP(tblPointScore[[#This Row],[Name / Club]],tblIll_Div2[Name / Club],1,FALSE)),0,3),3)</f>
        <v>0</v>
      </c>
      <c r="K625" s="23">
        <f>IF(ISNA(VLOOKUP(tblPointScore[[#This Row],[Name / Club]],tblMac_Div1A[[Name / Club]:[Points]],5,FALSE)),0,VLOOKUP(tblPointScore[[#This Row],[Name / Club]],tblMac_Div1A[[Name / Club]:[Points]],5,FALSE))</f>
        <v>0</v>
      </c>
      <c r="L625" s="23">
        <f>IF(ISNA(VLOOKUP(tblPointScore[[#This Row],[Name / Club]],tblMac_Div1B[[Name / Club]:[Points]],5,FALSE)),0,VLOOKUP(tblPointScore[[#This Row],[Name / Club]],tblMac_Div1B[[Name / Club]:[Points]],5,FALSE))</f>
        <v>0</v>
      </c>
      <c r="M625" s="23">
        <f>IF(ISNA(VLOOKUP(tblPointScore[[#This Row],[Name / Club]],tblMac_Div2A[[Name / Club]:[Points]],5,FALSE)),0,VLOOKUP(tblPointScore[[#This Row],[Name / Club]],tblMac_Div2A[[Name / Club]:[Points]],5,FALSE))</f>
        <v>0</v>
      </c>
      <c r="N625" s="23">
        <f>IF(ISNA(VLOOKUP(tblPointScore[[#This Row],[Name / Club]],tblMac_Div2B[[Name / Club]:[Points]],5,FALSE)),0,VLOOKUP(tblPointScore[[#This Row],[Name / Club]],tblMac_Div2B[[Name / Club]:[Points]],5,FALSE))</f>
        <v>0</v>
      </c>
      <c r="O625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25" s="23">
        <f>IF(ISNA(VLOOKUP(tblPointScore[[#This Row],[Name / Club]],tblNow_Div1A[[Name / Club]:[Points]],5,FALSE)),0,VLOOKUP(tblPointScore[[#This Row],[Name / Club]],tblNow_Div1A[[Name / Club]:[Points]],5,FALSE))</f>
        <v>0</v>
      </c>
      <c r="Q625" s="23">
        <f>IF(ISNA(VLOOKUP(tblPointScore[[#This Row],[Name / Club]],tblNow_Div1B[[Name / Club]:[Points]],5,FALSE)),0,VLOOKUP(tblPointScore[[#This Row],[Name / Club]],tblNow_Div1B[[Name / Club]:[Points]],5,FALSE))</f>
        <v>0</v>
      </c>
      <c r="R625" s="23">
        <f>IF(ISNA(VLOOKUP(tblPointScore[[#This Row],[Name / Club]],tblNow_Div2A[[Name / Club]:[Points]],5,FALSE)),0,VLOOKUP(tblPointScore[[#This Row],[Name / Club]],tblNow_Div2A[[Name / Club]:[Points]],5,FALSE))</f>
        <v>0</v>
      </c>
      <c r="S625" s="23">
        <f>IF(ISNA(VLOOKUP(tblPointScore[[#This Row],[Name / Club]],tblNow_Div2B[[Name / Club]:[Points]],5,FALSE)),0,VLOOKUP(tblPointScore[[#This Row],[Name / Club]],tblNow_Div2B[[Name / Club]:[Points]],5,FALSE))</f>
        <v>0</v>
      </c>
      <c r="T625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25" s="23">
        <f>IF(ISNA(VLOOKUP(tblPointScore[[#This Row],[Name / Club]],tblSthn_Div1[[Name / Club]:[Points]],5,FALSE)),0,VLOOKUP(tblPointScore[[#This Row],[Name / Club]],tblSthn_Div1[[Name / Club]:[Points]],5,FALSE))</f>
        <v>0</v>
      </c>
      <c r="V625" s="23">
        <f>IF(ISNA(VLOOKUP(tblPointScore[[#This Row],[Name / Club]],tblSthn_Div2[[Name / Club]:[Points]],5,FALSE)),0,VLOOKUP(tblPointScore[[#This Row],[Name / Club]],tblSthn_Div2[[Name / Club]:[Points]],5,FALSE))</f>
        <v>0</v>
      </c>
      <c r="W625" s="23">
        <f>IF(ISNA(VLOOKUP(tblPointScore[[#This Row],[Name / Club]],tblSthn_Div1[Name / Club],1,FALSE)),IF(ISNA(VLOOKUP(tblPointScore[[#This Row],[Name / Club]],tblSthn_Div2[Name / Club],1,FALSE)),0,3),3)</f>
        <v>0</v>
      </c>
      <c r="X625" s="23">
        <f>SUM(tblPointScore[[#This Row],[Glbn Div 1]:[Sth H Pts]])</f>
        <v>0</v>
      </c>
      <c r="Y625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25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25" s="44" t="str">
        <f>IF(AND(tblPointScore[[#This Row],[Div 1 Pts]]&gt;0,tblPointScore[[#This Row],[Div 2 Pts]]&gt;0),"Y","N")</f>
        <v>N</v>
      </c>
      <c r="AB625" s="45" t="str">
        <f>IF(AND(tblPointScore[[#This Row],[Mac Div 1 A]]&gt;0,tblPointScore[[#This Row],[Mac Div 1 B]]&gt;0),"Y","N")</f>
        <v>N</v>
      </c>
      <c r="AC625" s="45" t="str">
        <f>IF(AND(tblPointScore[[#This Row],[Mac Div 2 A]]&gt;0,tblPointScore[[#This Row],[Mac Div 2 B]]&gt;0),"Y","N")</f>
        <v>N</v>
      </c>
      <c r="AD625" s="45" t="str">
        <f>IF(AND(tblPointScore[[#This Row],[Now Div 1 A]]&gt;0,tblPointScore[[#This Row],[Now Div 1 B]]&gt;0),"Y","N")</f>
        <v>N</v>
      </c>
      <c r="AE625" s="45" t="str">
        <f>IF(AND(tblPointScore[[#This Row],[Now Div 2 A]]&gt;0,tblPointScore[[#This Row],[Now Div 2 B]]&gt;0),"Y","N")</f>
        <v>N</v>
      </c>
      <c r="AF625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26" spans="1:32" hidden="1">
      <c r="A626" s="1">
        <f ca="1">CELL("row", A625)-1</f>
        <v>624</v>
      </c>
      <c r="B626" s="7" t="s">
        <v>59</v>
      </c>
      <c r="C626" s="7" t="s">
        <v>682</v>
      </c>
      <c r="D626" s="4" t="str">
        <f>CONCATENATE(tblPointScore[[#This Row],[Name]]," - ",tblPointScore[[#This Row],[Club]])</f>
        <v>Vanderzanden Peter - CCC</v>
      </c>
      <c r="E626" s="1">
        <f>IF(ISNA(VLOOKUP(tblPointScore[[#This Row],[Name / Club]],tblGlbn_Div1[[Name / Club]:[Points]],5,FALSE)),0,VLOOKUP(tblPointScore[[#This Row],[Name / Club]],tblGlbn_Div1[[Name / Club]:[Points]],5,FALSE))</f>
        <v>0</v>
      </c>
      <c r="F626" s="1">
        <f>IF(ISNA(VLOOKUP(tblPointScore[[#This Row],[Name / Club]],tblGlbn_Div2[[Name / Club]:[Points]],5,FALSE)),0,VLOOKUP(tblPointScore[[#This Row],[Name / Club]],tblGlbn_Div2[[Name / Club]:[Points]],5,FALSE))</f>
        <v>0</v>
      </c>
      <c r="G626" s="1">
        <f>IF(ISNA(VLOOKUP(tblPointScore[[#This Row],[Name / Club]],tblGlbn_Div1[Name / Club],1,FALSE)),IF(ISNA(VLOOKUP(tblPointScore[[#This Row],[Name / Club]],tblGlbn_Div2[Name / Club],1,FALSE)),0,3),3)</f>
        <v>0</v>
      </c>
      <c r="H626" s="1">
        <f>IF(ISNA(VLOOKUP(tblPointScore[[#This Row],[Name / Club]],tblIll_Div1[[Name / Club]:[Points]],5,FALSE)),0,VLOOKUP(tblPointScore[[#This Row],[Name / Club]],tblIll_Div1[[Name / Club]:[Points]],5,FALSE))</f>
        <v>0</v>
      </c>
      <c r="I626" s="1">
        <f>IF(ISNA(VLOOKUP(tblPointScore[[#This Row],[Name / Club]],tblIll_Div2[[Name / Club]:[Points]],5,FALSE)),0,VLOOKUP(tblPointScore[[#This Row],[Name / Club]],tblIll_Div2[[Name / Club]:[Points]],5,FALSE))</f>
        <v>0</v>
      </c>
      <c r="J626" s="1">
        <f>IF(ISNA(VLOOKUP(tblPointScore[[#This Row],[Name / Club]],tblIll_Div1[Name / Club],1,FALSE)),IF(ISNA(VLOOKUP(tblPointScore[[#This Row],[Name / Club]],tblIll_Div2[Name / Club],1,FALSE)),0,3),3)</f>
        <v>0</v>
      </c>
      <c r="K626" s="1">
        <f>IF(ISNA(VLOOKUP(tblPointScore[[#This Row],[Name / Club]],tblMac_Div1A[[Name / Club]:[Points]],5,FALSE)),0,VLOOKUP(tblPointScore[[#This Row],[Name / Club]],tblMac_Div1A[[Name / Club]:[Points]],5,FALSE))</f>
        <v>0</v>
      </c>
      <c r="L626" s="1">
        <f>IF(ISNA(VLOOKUP(tblPointScore[[#This Row],[Name / Club]],tblMac_Div1B[[Name / Club]:[Points]],5,FALSE)),0,VLOOKUP(tblPointScore[[#This Row],[Name / Club]],tblMac_Div1B[[Name / Club]:[Points]],5,FALSE))</f>
        <v>0</v>
      </c>
      <c r="M626" s="1">
        <f>IF(ISNA(VLOOKUP(tblPointScore[[#This Row],[Name / Club]],tblMac_Div2A[[Name / Club]:[Points]],5,FALSE)),0,VLOOKUP(tblPointScore[[#This Row],[Name / Club]],tblMac_Div2A[[Name / Club]:[Points]],5,FALSE))</f>
        <v>0</v>
      </c>
      <c r="N626" s="1">
        <f>IF(ISNA(VLOOKUP(tblPointScore[[#This Row],[Name / Club]],tblMac_Div2B[[Name / Club]:[Points]],5,FALSE)),0,VLOOKUP(tblPointScore[[#This Row],[Name / Club]],tblMac_Div2B[[Name / Club]:[Points]],5,FALSE))</f>
        <v>0</v>
      </c>
      <c r="O62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26" s="1">
        <f>IF(ISNA(VLOOKUP(tblPointScore[[#This Row],[Name / Club]],tblNow_Div1A[[Name / Club]:[Points]],5,FALSE)),0,VLOOKUP(tblPointScore[[#This Row],[Name / Club]],tblNow_Div1A[[Name / Club]:[Points]],5,FALSE))</f>
        <v>0</v>
      </c>
      <c r="Q626" s="1">
        <f>IF(ISNA(VLOOKUP(tblPointScore[[#This Row],[Name / Club]],tblNow_Div1B[[Name / Club]:[Points]],5,FALSE)),0,VLOOKUP(tblPointScore[[#This Row],[Name / Club]],tblNow_Div1B[[Name / Club]:[Points]],5,FALSE))</f>
        <v>0</v>
      </c>
      <c r="R626" s="1">
        <f>IF(ISNA(VLOOKUP(tblPointScore[[#This Row],[Name / Club]],tblNow_Div2A[[Name / Club]:[Points]],5,FALSE)),0,VLOOKUP(tblPointScore[[#This Row],[Name / Club]],tblNow_Div2A[[Name / Club]:[Points]],5,FALSE))</f>
        <v>0</v>
      </c>
      <c r="S626" s="1">
        <f>IF(ISNA(VLOOKUP(tblPointScore[[#This Row],[Name / Club]],tblNow_Div2B[[Name / Club]:[Points]],5,FALSE)),0,VLOOKUP(tblPointScore[[#This Row],[Name / Club]],tblNow_Div2B[[Name / Club]:[Points]],5,FALSE))</f>
        <v>0</v>
      </c>
      <c r="T62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26" s="1">
        <f>IF(ISNA(VLOOKUP(tblPointScore[[#This Row],[Name / Club]],tblSthn_Div1[[Name / Club]:[Points]],5,FALSE)),0,VLOOKUP(tblPointScore[[#This Row],[Name / Club]],tblSthn_Div1[[Name / Club]:[Points]],5,FALSE))</f>
        <v>0</v>
      </c>
      <c r="V626" s="1">
        <f>IF(ISNA(VLOOKUP(tblPointScore[[#This Row],[Name / Club]],tblSthn_Div2[[Name / Club]:[Points]],5,FALSE)),0,VLOOKUP(tblPointScore[[#This Row],[Name / Club]],tblSthn_Div2[[Name / Club]:[Points]],5,FALSE))</f>
        <v>0</v>
      </c>
      <c r="W626" s="1">
        <f>IF(ISNA(VLOOKUP(tblPointScore[[#This Row],[Name / Club]],tblSthn_Div1[Name / Club],1,FALSE)),IF(ISNA(VLOOKUP(tblPointScore[[#This Row],[Name / Club]],tblSthn_Div2[Name / Club],1,FALSE)),0,3),3)</f>
        <v>0</v>
      </c>
      <c r="X626" s="1">
        <f>SUM(tblPointScore[[#This Row],[Glbn Div 1]:[Sth H Pts]])</f>
        <v>0</v>
      </c>
      <c r="Y62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2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26" s="38" t="str">
        <f>IF(AND(tblPointScore[[#This Row],[Div 1 Pts]]&gt;0,tblPointScore[[#This Row],[Div 2 Pts]]&gt;0),"Y","N")</f>
        <v>N</v>
      </c>
      <c r="AB626" s="35" t="str">
        <f>IF(AND(tblPointScore[[#This Row],[Mac Div 1 A]]&gt;0,tblPointScore[[#This Row],[Mac Div 1 B]]&gt;0),"Y","N")</f>
        <v>N</v>
      </c>
      <c r="AC626" s="35" t="str">
        <f>IF(AND(tblPointScore[[#This Row],[Mac Div 2 A]]&gt;0,tblPointScore[[#This Row],[Mac Div 2 B]]&gt;0),"Y","N")</f>
        <v>N</v>
      </c>
      <c r="AD626" s="35" t="str">
        <f>IF(AND(tblPointScore[[#This Row],[Now Div 1 A]]&gt;0,tblPointScore[[#This Row],[Now Div 1 B]]&gt;0),"Y","N")</f>
        <v>N</v>
      </c>
      <c r="AE626" s="35" t="str">
        <f>IF(AND(tblPointScore[[#This Row],[Now Div 2 A]]&gt;0,tblPointScore[[#This Row],[Now Div 2 B]]&gt;0),"Y","N")</f>
        <v>N</v>
      </c>
      <c r="AF62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27" spans="1:32" hidden="1">
      <c r="A627" s="1">
        <f ca="1">CELL("row", A626)-1</f>
        <v>625</v>
      </c>
      <c r="B627" s="7" t="s">
        <v>328</v>
      </c>
      <c r="C627" s="7" t="s">
        <v>685</v>
      </c>
      <c r="D627" s="4" t="str">
        <f>CONCATENATE(tblPointScore[[#This Row],[Name]]," - ",tblPointScore[[#This Row],[Club]])</f>
        <v>Vaughan Floyd Jenni - ICC</v>
      </c>
      <c r="E627" s="1">
        <f>IF(ISNA(VLOOKUP(tblPointScore[[#This Row],[Name / Club]],tblGlbn_Div1[[Name / Club]:[Points]],5,FALSE)),0,VLOOKUP(tblPointScore[[#This Row],[Name / Club]],tblGlbn_Div1[[Name / Club]:[Points]],5,FALSE))</f>
        <v>0</v>
      </c>
      <c r="F627" s="1">
        <f>IF(ISNA(VLOOKUP(tblPointScore[[#This Row],[Name / Club]],tblGlbn_Div2[[Name / Club]:[Points]],5,FALSE)),0,VLOOKUP(tblPointScore[[#This Row],[Name / Club]],tblGlbn_Div2[[Name / Club]:[Points]],5,FALSE))</f>
        <v>0</v>
      </c>
      <c r="G627" s="1">
        <f>IF(ISNA(VLOOKUP(tblPointScore[[#This Row],[Name / Club]],tblGlbn_Div1[Name / Club],1,FALSE)),IF(ISNA(VLOOKUP(tblPointScore[[#This Row],[Name / Club]],tblGlbn_Div2[Name / Club],1,FALSE)),0,3),3)</f>
        <v>0</v>
      </c>
      <c r="H627" s="1">
        <f>IF(ISNA(VLOOKUP(tblPointScore[[#This Row],[Name / Club]],tblIll_Div1[[Name / Club]:[Points]],5,FALSE)),0,VLOOKUP(tblPointScore[[#This Row],[Name / Club]],tblIll_Div1[[Name / Club]:[Points]],5,FALSE))</f>
        <v>0</v>
      </c>
      <c r="I627" s="1">
        <f>IF(ISNA(VLOOKUP(tblPointScore[[#This Row],[Name / Club]],tblIll_Div2[[Name / Club]:[Points]],5,FALSE)),0,VLOOKUP(tblPointScore[[#This Row],[Name / Club]],tblIll_Div2[[Name / Club]:[Points]],5,FALSE))</f>
        <v>0</v>
      </c>
      <c r="J627" s="1">
        <f>IF(ISNA(VLOOKUP(tblPointScore[[#This Row],[Name / Club]],tblIll_Div1[Name / Club],1,FALSE)),IF(ISNA(VLOOKUP(tblPointScore[[#This Row],[Name / Club]],tblIll_Div2[Name / Club],1,FALSE)),0,3),3)</f>
        <v>0</v>
      </c>
      <c r="K627" s="1">
        <f>IF(ISNA(VLOOKUP(tblPointScore[[#This Row],[Name / Club]],tblMac_Div1A[[Name / Club]:[Points]],5,FALSE)),0,VLOOKUP(tblPointScore[[#This Row],[Name / Club]],tblMac_Div1A[[Name / Club]:[Points]],5,FALSE))</f>
        <v>0</v>
      </c>
      <c r="L627" s="1">
        <f>IF(ISNA(VLOOKUP(tblPointScore[[#This Row],[Name / Club]],tblMac_Div1B[[Name / Club]:[Points]],5,FALSE)),0,VLOOKUP(tblPointScore[[#This Row],[Name / Club]],tblMac_Div1B[[Name / Club]:[Points]],5,FALSE))</f>
        <v>0</v>
      </c>
      <c r="M627" s="1">
        <f>IF(ISNA(VLOOKUP(tblPointScore[[#This Row],[Name / Club]],tblMac_Div2A[[Name / Club]:[Points]],5,FALSE)),0,VLOOKUP(tblPointScore[[#This Row],[Name / Club]],tblMac_Div2A[[Name / Club]:[Points]],5,FALSE))</f>
        <v>0</v>
      </c>
      <c r="N627" s="1">
        <f>IF(ISNA(VLOOKUP(tblPointScore[[#This Row],[Name / Club]],tblMac_Div2B[[Name / Club]:[Points]],5,FALSE)),0,VLOOKUP(tblPointScore[[#This Row],[Name / Club]],tblMac_Div2B[[Name / Club]:[Points]],5,FALSE))</f>
        <v>0</v>
      </c>
      <c r="O62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27" s="1">
        <f>IF(ISNA(VLOOKUP(tblPointScore[[#This Row],[Name / Club]],tblNow_Div1A[[Name / Club]:[Points]],5,FALSE)),0,VLOOKUP(tblPointScore[[#This Row],[Name / Club]],tblNow_Div1A[[Name / Club]:[Points]],5,FALSE))</f>
        <v>0</v>
      </c>
      <c r="Q627" s="1">
        <f>IF(ISNA(VLOOKUP(tblPointScore[[#This Row],[Name / Club]],tblNow_Div1B[[Name / Club]:[Points]],5,FALSE)),0,VLOOKUP(tblPointScore[[#This Row],[Name / Club]],tblNow_Div1B[[Name / Club]:[Points]],5,FALSE))</f>
        <v>0</v>
      </c>
      <c r="R627" s="1">
        <f>IF(ISNA(VLOOKUP(tblPointScore[[#This Row],[Name / Club]],tblNow_Div2A[[Name / Club]:[Points]],5,FALSE)),0,VLOOKUP(tblPointScore[[#This Row],[Name / Club]],tblNow_Div2A[[Name / Club]:[Points]],5,FALSE))</f>
        <v>0</v>
      </c>
      <c r="S627" s="1">
        <f>IF(ISNA(VLOOKUP(tblPointScore[[#This Row],[Name / Club]],tblNow_Div2B[[Name / Club]:[Points]],5,FALSE)),0,VLOOKUP(tblPointScore[[#This Row],[Name / Club]],tblNow_Div2B[[Name / Club]:[Points]],5,FALSE))</f>
        <v>0</v>
      </c>
      <c r="T62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27" s="1">
        <f>IF(ISNA(VLOOKUP(tblPointScore[[#This Row],[Name / Club]],tblSthn_Div1[[Name / Club]:[Points]],5,FALSE)),0,VLOOKUP(tblPointScore[[#This Row],[Name / Club]],tblSthn_Div1[[Name / Club]:[Points]],5,FALSE))</f>
        <v>0</v>
      </c>
      <c r="V627" s="1">
        <f>IF(ISNA(VLOOKUP(tblPointScore[[#This Row],[Name / Club]],tblSthn_Div2[[Name / Club]:[Points]],5,FALSE)),0,VLOOKUP(tblPointScore[[#This Row],[Name / Club]],tblSthn_Div2[[Name / Club]:[Points]],5,FALSE))</f>
        <v>0</v>
      </c>
      <c r="W627" s="1">
        <f>IF(ISNA(VLOOKUP(tblPointScore[[#This Row],[Name / Club]],tblSthn_Div1[Name / Club],1,FALSE)),IF(ISNA(VLOOKUP(tblPointScore[[#This Row],[Name / Club]],tblSthn_Div2[Name / Club],1,FALSE)),0,3),3)</f>
        <v>0</v>
      </c>
      <c r="X627" s="1">
        <f>SUM(tblPointScore[[#This Row],[Glbn Div 1]:[Sth H Pts]])</f>
        <v>0</v>
      </c>
      <c r="Y62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2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27" s="38" t="str">
        <f>IF(AND(tblPointScore[[#This Row],[Div 1 Pts]]&gt;0,tblPointScore[[#This Row],[Div 2 Pts]]&gt;0),"Y","N")</f>
        <v>N</v>
      </c>
      <c r="AB627" s="35" t="str">
        <f>IF(AND(tblPointScore[[#This Row],[Mac Div 1 A]]&gt;0,tblPointScore[[#This Row],[Mac Div 1 B]]&gt;0),"Y","N")</f>
        <v>N</v>
      </c>
      <c r="AC627" s="35" t="str">
        <f>IF(AND(tblPointScore[[#This Row],[Mac Div 2 A]]&gt;0,tblPointScore[[#This Row],[Mac Div 2 B]]&gt;0),"Y","N")</f>
        <v>N</v>
      </c>
      <c r="AD627" s="35" t="str">
        <f>IF(AND(tblPointScore[[#This Row],[Now Div 1 A]]&gt;0,tblPointScore[[#This Row],[Now Div 1 B]]&gt;0),"Y","N")</f>
        <v>N</v>
      </c>
      <c r="AE627" s="35" t="str">
        <f>IF(AND(tblPointScore[[#This Row],[Now Div 2 A]]&gt;0,tblPointScore[[#This Row],[Now Div 2 B]]&gt;0),"Y","N")</f>
        <v>N</v>
      </c>
      <c r="AF62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28" spans="1:32" hidden="1">
      <c r="A628" s="1">
        <f ca="1">CELL("row", A627)-1</f>
        <v>626</v>
      </c>
      <c r="B628" s="7" t="s">
        <v>537</v>
      </c>
      <c r="C628" s="7" t="s">
        <v>688</v>
      </c>
      <c r="D628" s="4" t="str">
        <f>CONCATENATE(tblPointScore[[#This Row],[Name]]," - ",tblPointScore[[#This Row],[Club]])</f>
        <v>Vaughan John - ECC</v>
      </c>
      <c r="E628" s="1">
        <f>IF(ISNA(VLOOKUP(tblPointScore[[#This Row],[Name / Club]],tblGlbn_Div1[[Name / Club]:[Points]],5,FALSE)),0,VLOOKUP(tblPointScore[[#This Row],[Name / Club]],tblGlbn_Div1[[Name / Club]:[Points]],5,FALSE))</f>
        <v>0</v>
      </c>
      <c r="F628" s="9">
        <f>IF(ISNA(VLOOKUP(tblPointScore[[#This Row],[Name / Club]],tblGlbn_Div2[[Name / Club]:[Points]],5,FALSE)),0,VLOOKUP(tblPointScore[[#This Row],[Name / Club]],tblGlbn_Div2[[Name / Club]:[Points]],5,FALSE))</f>
        <v>0</v>
      </c>
      <c r="G628" s="9">
        <f>IF(ISNA(VLOOKUP(tblPointScore[[#This Row],[Name / Club]],tblGlbn_Div1[Name / Club],1,FALSE)),IF(ISNA(VLOOKUP(tblPointScore[[#This Row],[Name / Club]],tblGlbn_Div2[Name / Club],1,FALSE)),0,3),3)</f>
        <v>0</v>
      </c>
      <c r="H628" s="1">
        <f>IF(ISNA(VLOOKUP(tblPointScore[[#This Row],[Name / Club]],tblIll_Div1[[Name / Club]:[Points]],5,FALSE)),0,VLOOKUP(tblPointScore[[#This Row],[Name / Club]],tblIll_Div1[[Name / Club]:[Points]],5,FALSE))</f>
        <v>0</v>
      </c>
      <c r="I628" s="1">
        <f>IF(ISNA(VLOOKUP(tblPointScore[[#This Row],[Name / Club]],tblIll_Div2[[Name / Club]:[Points]],5,FALSE)),0,VLOOKUP(tblPointScore[[#This Row],[Name / Club]],tblIll_Div2[[Name / Club]:[Points]],5,FALSE))</f>
        <v>0</v>
      </c>
      <c r="J628" s="1">
        <f>IF(ISNA(VLOOKUP(tblPointScore[[#This Row],[Name / Club]],tblIll_Div1[Name / Club],1,FALSE)),IF(ISNA(VLOOKUP(tblPointScore[[#This Row],[Name / Club]],tblIll_Div2[Name / Club],1,FALSE)),0,3),3)</f>
        <v>0</v>
      </c>
      <c r="K628" s="1">
        <f>IF(ISNA(VLOOKUP(tblPointScore[[#This Row],[Name / Club]],tblMac_Div1A[[Name / Club]:[Points]],5,FALSE)),0,VLOOKUP(tblPointScore[[#This Row],[Name / Club]],tblMac_Div1A[[Name / Club]:[Points]],5,FALSE))</f>
        <v>0</v>
      </c>
      <c r="L628" s="1">
        <f>IF(ISNA(VLOOKUP(tblPointScore[[#This Row],[Name / Club]],tblMac_Div1B[[Name / Club]:[Points]],5,FALSE)),0,VLOOKUP(tblPointScore[[#This Row],[Name / Club]],tblMac_Div1B[[Name / Club]:[Points]],5,FALSE))</f>
        <v>0</v>
      </c>
      <c r="M628" s="1">
        <f>IF(ISNA(VLOOKUP(tblPointScore[[#This Row],[Name / Club]],tblMac_Div2A[[Name / Club]:[Points]],5,FALSE)),0,VLOOKUP(tblPointScore[[#This Row],[Name / Club]],tblMac_Div2A[[Name / Club]:[Points]],5,FALSE))</f>
        <v>0</v>
      </c>
      <c r="N628" s="1">
        <f>IF(ISNA(VLOOKUP(tblPointScore[[#This Row],[Name / Club]],tblMac_Div2B[[Name / Club]:[Points]],5,FALSE)),0,VLOOKUP(tblPointScore[[#This Row],[Name / Club]],tblMac_Div2B[[Name / Club]:[Points]],5,FALSE))</f>
        <v>0</v>
      </c>
      <c r="O62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28" s="1">
        <f>IF(ISNA(VLOOKUP(tblPointScore[[#This Row],[Name / Club]],tblNow_Div1A[[Name / Club]:[Points]],5,FALSE)),0,VLOOKUP(tblPointScore[[#This Row],[Name / Club]],tblNow_Div1A[[Name / Club]:[Points]],5,FALSE))</f>
        <v>0</v>
      </c>
      <c r="Q628" s="1">
        <f>IF(ISNA(VLOOKUP(tblPointScore[[#This Row],[Name / Club]],tblNow_Div1B[[Name / Club]:[Points]],5,FALSE)),0,VLOOKUP(tblPointScore[[#This Row],[Name / Club]],tblNow_Div1B[[Name / Club]:[Points]],5,FALSE))</f>
        <v>0</v>
      </c>
      <c r="R628" s="1">
        <f>IF(ISNA(VLOOKUP(tblPointScore[[#This Row],[Name / Club]],tblNow_Div2A[[Name / Club]:[Points]],5,FALSE)),0,VLOOKUP(tblPointScore[[#This Row],[Name / Club]],tblNow_Div2A[[Name / Club]:[Points]],5,FALSE))</f>
        <v>0</v>
      </c>
      <c r="S628" s="1">
        <f>IF(ISNA(VLOOKUP(tblPointScore[[#This Row],[Name / Club]],tblNow_Div2B[[Name / Club]:[Points]],5,FALSE)),0,VLOOKUP(tblPointScore[[#This Row],[Name / Club]],tblNow_Div2B[[Name / Club]:[Points]],5,FALSE))</f>
        <v>0</v>
      </c>
      <c r="T62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28" s="1">
        <f>IF(ISNA(VLOOKUP(tblPointScore[[#This Row],[Name / Club]],tblSthn_Div1[[Name / Club]:[Points]],5,FALSE)),0,VLOOKUP(tblPointScore[[#This Row],[Name / Club]],tblSthn_Div1[[Name / Club]:[Points]],5,FALSE))</f>
        <v>0</v>
      </c>
      <c r="V628" s="1">
        <f>IF(ISNA(VLOOKUP(tblPointScore[[#This Row],[Name / Club]],tblSthn_Div2[[Name / Club]:[Points]],5,FALSE)),0,VLOOKUP(tblPointScore[[#This Row],[Name / Club]],tblSthn_Div2[[Name / Club]:[Points]],5,FALSE))</f>
        <v>0</v>
      </c>
      <c r="W628" s="1">
        <f>IF(ISNA(VLOOKUP(tblPointScore[[#This Row],[Name / Club]],tblSthn_Div1[Name / Club],1,FALSE)),IF(ISNA(VLOOKUP(tblPointScore[[#This Row],[Name / Club]],tblSthn_Div2[Name / Club],1,FALSE)),0,3),3)</f>
        <v>0</v>
      </c>
      <c r="X628" s="9">
        <f>SUM(tblPointScore[[#This Row],[Glbn Div 1]:[Sth H Pts]])</f>
        <v>0</v>
      </c>
      <c r="Y62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2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28" s="38" t="str">
        <f>IF(AND(tblPointScore[[#This Row],[Div 1 Pts]]&gt;0,tblPointScore[[#This Row],[Div 2 Pts]]&gt;0),"Y","N")</f>
        <v>N</v>
      </c>
      <c r="AB628" s="35" t="str">
        <f>IF(AND(tblPointScore[[#This Row],[Mac Div 1 A]]&gt;0,tblPointScore[[#This Row],[Mac Div 1 B]]&gt;0),"Y","N")</f>
        <v>N</v>
      </c>
      <c r="AC628" s="35" t="str">
        <f>IF(AND(tblPointScore[[#This Row],[Mac Div 2 A]]&gt;0,tblPointScore[[#This Row],[Mac Div 2 B]]&gt;0),"Y","N")</f>
        <v>N</v>
      </c>
      <c r="AD628" s="35" t="str">
        <f>IF(AND(tblPointScore[[#This Row],[Now Div 1 A]]&gt;0,tblPointScore[[#This Row],[Now Div 1 B]]&gt;0),"Y","N")</f>
        <v>N</v>
      </c>
      <c r="AE628" s="35" t="str">
        <f>IF(AND(tblPointScore[[#This Row],[Now Div 2 A]]&gt;0,tblPointScore[[#This Row],[Now Div 2 B]]&gt;0),"Y","N")</f>
        <v>N</v>
      </c>
      <c r="AF62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29" spans="1:32" hidden="1">
      <c r="A629" s="20">
        <f ca="1">CELL("row", A628)-1</f>
        <v>627</v>
      </c>
      <c r="B629" s="19" t="s">
        <v>329</v>
      </c>
      <c r="C629" s="19" t="s">
        <v>684</v>
      </c>
      <c r="D629" s="22" t="str">
        <f>CONCATENATE(tblPointScore[[#This Row],[Name]]," - ",tblPointScore[[#This Row],[Club]])</f>
        <v>Vaughan Lynne - NVC</v>
      </c>
      <c r="E629" s="23">
        <f>IF(ISNA(VLOOKUP(tblPointScore[[#This Row],[Name / Club]],tblGlbn_Div1[[Name / Club]:[Points]],5,FALSE)),0,VLOOKUP(tblPointScore[[#This Row],[Name / Club]],tblGlbn_Div1[[Name / Club]:[Points]],5,FALSE))</f>
        <v>0</v>
      </c>
      <c r="F629" s="23">
        <f>IF(ISNA(VLOOKUP(tblPointScore[[#This Row],[Name / Club]],tblGlbn_Div2[[Name / Club]:[Points]],5,FALSE)),0,VLOOKUP(tblPointScore[[#This Row],[Name / Club]],tblGlbn_Div2[[Name / Club]:[Points]],5,FALSE))</f>
        <v>0</v>
      </c>
      <c r="G629" s="23">
        <f>IF(ISNA(VLOOKUP(tblPointScore[[#This Row],[Name / Club]],tblGlbn_Div1[Name / Club],1,FALSE)),IF(ISNA(VLOOKUP(tblPointScore[[#This Row],[Name / Club]],tblGlbn_Div2[Name / Club],1,FALSE)),0,3),3)</f>
        <v>0</v>
      </c>
      <c r="H629" s="23">
        <f>IF(ISNA(VLOOKUP(tblPointScore[[#This Row],[Name / Club]],tblIll_Div1[[Name / Club]:[Points]],5,FALSE)),0,VLOOKUP(tblPointScore[[#This Row],[Name / Club]],tblIll_Div1[[Name / Club]:[Points]],5,FALSE))</f>
        <v>0</v>
      </c>
      <c r="I629" s="23">
        <f>IF(ISNA(VLOOKUP(tblPointScore[[#This Row],[Name / Club]],tblIll_Div2[[Name / Club]:[Points]],5,FALSE)),0,VLOOKUP(tblPointScore[[#This Row],[Name / Club]],tblIll_Div2[[Name / Club]:[Points]],5,FALSE))</f>
        <v>0</v>
      </c>
      <c r="J629" s="23">
        <f>IF(ISNA(VLOOKUP(tblPointScore[[#This Row],[Name / Club]],tblIll_Div1[Name / Club],1,FALSE)),IF(ISNA(VLOOKUP(tblPointScore[[#This Row],[Name / Club]],tblIll_Div2[Name / Club],1,FALSE)),0,3),3)</f>
        <v>0</v>
      </c>
      <c r="K629" s="23">
        <f>IF(ISNA(VLOOKUP(tblPointScore[[#This Row],[Name / Club]],tblMac_Div1A[[Name / Club]:[Points]],5,FALSE)),0,VLOOKUP(tblPointScore[[#This Row],[Name / Club]],tblMac_Div1A[[Name / Club]:[Points]],5,FALSE))</f>
        <v>0</v>
      </c>
      <c r="L629" s="23">
        <f>IF(ISNA(VLOOKUP(tblPointScore[[#This Row],[Name / Club]],tblMac_Div1B[[Name / Club]:[Points]],5,FALSE)),0,VLOOKUP(tblPointScore[[#This Row],[Name / Club]],tblMac_Div1B[[Name / Club]:[Points]],5,FALSE))</f>
        <v>0</v>
      </c>
      <c r="M629" s="23">
        <f>IF(ISNA(VLOOKUP(tblPointScore[[#This Row],[Name / Club]],tblMac_Div2A[[Name / Club]:[Points]],5,FALSE)),0,VLOOKUP(tblPointScore[[#This Row],[Name / Club]],tblMac_Div2A[[Name / Club]:[Points]],5,FALSE))</f>
        <v>0</v>
      </c>
      <c r="N629" s="23">
        <f>IF(ISNA(VLOOKUP(tblPointScore[[#This Row],[Name / Club]],tblMac_Div2B[[Name / Club]:[Points]],5,FALSE)),0,VLOOKUP(tblPointScore[[#This Row],[Name / Club]],tblMac_Div2B[[Name / Club]:[Points]],5,FALSE))</f>
        <v>0</v>
      </c>
      <c r="O629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29" s="23">
        <f>IF(ISNA(VLOOKUP(tblPointScore[[#This Row],[Name / Club]],tblNow_Div1A[[Name / Club]:[Points]],5,FALSE)),0,VLOOKUP(tblPointScore[[#This Row],[Name / Club]],tblNow_Div1A[[Name / Club]:[Points]],5,FALSE))</f>
        <v>0</v>
      </c>
      <c r="Q629" s="23">
        <f>IF(ISNA(VLOOKUP(tblPointScore[[#This Row],[Name / Club]],tblNow_Div1B[[Name / Club]:[Points]],5,FALSE)),0,VLOOKUP(tblPointScore[[#This Row],[Name / Club]],tblNow_Div1B[[Name / Club]:[Points]],5,FALSE))</f>
        <v>0</v>
      </c>
      <c r="R629" s="23">
        <f>IF(ISNA(VLOOKUP(tblPointScore[[#This Row],[Name / Club]],tblNow_Div2A[[Name / Club]:[Points]],5,FALSE)),0,VLOOKUP(tblPointScore[[#This Row],[Name / Club]],tblNow_Div2A[[Name / Club]:[Points]],5,FALSE))</f>
        <v>0</v>
      </c>
      <c r="S629" s="23">
        <f>IF(ISNA(VLOOKUP(tblPointScore[[#This Row],[Name / Club]],tblNow_Div2B[[Name / Club]:[Points]],5,FALSE)),0,VLOOKUP(tblPointScore[[#This Row],[Name / Club]],tblNow_Div2B[[Name / Club]:[Points]],5,FALSE))</f>
        <v>0</v>
      </c>
      <c r="T629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29" s="23">
        <f>IF(ISNA(VLOOKUP(tblPointScore[[#This Row],[Name / Club]],tblSthn_Div1[[Name / Club]:[Points]],5,FALSE)),0,VLOOKUP(tblPointScore[[#This Row],[Name / Club]],tblSthn_Div1[[Name / Club]:[Points]],5,FALSE))</f>
        <v>0</v>
      </c>
      <c r="V629" s="23">
        <f>IF(ISNA(VLOOKUP(tblPointScore[[#This Row],[Name / Club]],tblSthn_Div2[[Name / Club]:[Points]],5,FALSE)),0,VLOOKUP(tblPointScore[[#This Row],[Name / Club]],tblSthn_Div2[[Name / Club]:[Points]],5,FALSE))</f>
        <v>0</v>
      </c>
      <c r="W629" s="23">
        <f>IF(ISNA(VLOOKUP(tblPointScore[[#This Row],[Name / Club]],tblSthn_Div1[Name / Club],1,FALSE)),IF(ISNA(VLOOKUP(tblPointScore[[#This Row],[Name / Club]],tblSthn_Div2[Name / Club],1,FALSE)),0,3),3)</f>
        <v>0</v>
      </c>
      <c r="X629" s="23">
        <f>SUM(tblPointScore[[#This Row],[Glbn Div 1]:[Sth H Pts]])</f>
        <v>0</v>
      </c>
      <c r="Y629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29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29" s="44" t="str">
        <f>IF(AND(tblPointScore[[#This Row],[Div 1 Pts]]&gt;0,tblPointScore[[#This Row],[Div 2 Pts]]&gt;0),"Y","N")</f>
        <v>N</v>
      </c>
      <c r="AB629" s="45" t="str">
        <f>IF(AND(tblPointScore[[#This Row],[Mac Div 1 A]]&gt;0,tblPointScore[[#This Row],[Mac Div 1 B]]&gt;0),"Y","N")</f>
        <v>N</v>
      </c>
      <c r="AC629" s="45" t="str">
        <f>IF(AND(tblPointScore[[#This Row],[Mac Div 2 A]]&gt;0,tblPointScore[[#This Row],[Mac Div 2 B]]&gt;0),"Y","N")</f>
        <v>N</v>
      </c>
      <c r="AD629" s="45" t="str">
        <f>IF(AND(tblPointScore[[#This Row],[Now Div 1 A]]&gt;0,tblPointScore[[#This Row],[Now Div 1 B]]&gt;0),"Y","N")</f>
        <v>N</v>
      </c>
      <c r="AE629" s="45" t="str">
        <f>IF(AND(tblPointScore[[#This Row],[Now Div 2 A]]&gt;0,tblPointScore[[#This Row],[Now Div 2 B]]&gt;0),"Y","N")</f>
        <v>N</v>
      </c>
      <c r="AF629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30" spans="1:32" hidden="1">
      <c r="A630" s="1">
        <f ca="1">CELL("row", A629)-1</f>
        <v>628</v>
      </c>
      <c r="B630" s="7" t="s">
        <v>329</v>
      </c>
      <c r="C630" s="7" t="s">
        <v>683</v>
      </c>
      <c r="D630" s="4" t="str">
        <f>CONCATENATE(tblPointScore[[#This Row],[Name]]," - ",tblPointScore[[#This Row],[Club]])</f>
        <v>Vaughan Lynne - SHCC</v>
      </c>
      <c r="E630" s="1">
        <f>IF(ISNA(VLOOKUP(tblPointScore[[#This Row],[Name / Club]],tblGlbn_Div1[[Name / Club]:[Points]],5,FALSE)),0,VLOOKUP(tblPointScore[[#This Row],[Name / Club]],tblGlbn_Div1[[Name / Club]:[Points]],5,FALSE))</f>
        <v>0</v>
      </c>
      <c r="F630" s="1">
        <f>IF(ISNA(VLOOKUP(tblPointScore[[#This Row],[Name / Club]],tblGlbn_Div2[[Name / Club]:[Points]],5,FALSE)),0,VLOOKUP(tblPointScore[[#This Row],[Name / Club]],tblGlbn_Div2[[Name / Club]:[Points]],5,FALSE))</f>
        <v>0</v>
      </c>
      <c r="G630" s="1">
        <f>IF(ISNA(VLOOKUP(tblPointScore[[#This Row],[Name / Club]],tblGlbn_Div1[Name / Club],1,FALSE)),IF(ISNA(VLOOKUP(tblPointScore[[#This Row],[Name / Club]],tblGlbn_Div2[Name / Club],1,FALSE)),0,3),3)</f>
        <v>0</v>
      </c>
      <c r="H630" s="1">
        <f>IF(ISNA(VLOOKUP(tblPointScore[[#This Row],[Name / Club]],tblIll_Div1[[Name / Club]:[Points]],5,FALSE)),0,VLOOKUP(tblPointScore[[#This Row],[Name / Club]],tblIll_Div1[[Name / Club]:[Points]],5,FALSE))</f>
        <v>0</v>
      </c>
      <c r="I630" s="1">
        <f>IF(ISNA(VLOOKUP(tblPointScore[[#This Row],[Name / Club]],tblIll_Div2[[Name / Club]:[Points]],5,FALSE)),0,VLOOKUP(tblPointScore[[#This Row],[Name / Club]],tblIll_Div2[[Name / Club]:[Points]],5,FALSE))</f>
        <v>0</v>
      </c>
      <c r="J630" s="1">
        <f>IF(ISNA(VLOOKUP(tblPointScore[[#This Row],[Name / Club]],tblIll_Div1[Name / Club],1,FALSE)),IF(ISNA(VLOOKUP(tblPointScore[[#This Row],[Name / Club]],tblIll_Div2[Name / Club],1,FALSE)),0,3),3)</f>
        <v>0</v>
      </c>
      <c r="K630" s="1">
        <f>IF(ISNA(VLOOKUP(tblPointScore[[#This Row],[Name / Club]],tblMac_Div1A[[Name / Club]:[Points]],5,FALSE)),0,VLOOKUP(tblPointScore[[#This Row],[Name / Club]],tblMac_Div1A[[Name / Club]:[Points]],5,FALSE))</f>
        <v>0</v>
      </c>
      <c r="L630" s="1">
        <f>IF(ISNA(VLOOKUP(tblPointScore[[#This Row],[Name / Club]],tblMac_Div1B[[Name / Club]:[Points]],5,FALSE)),0,VLOOKUP(tblPointScore[[#This Row],[Name / Club]],tblMac_Div1B[[Name / Club]:[Points]],5,FALSE))</f>
        <v>0</v>
      </c>
      <c r="M630" s="1">
        <f>IF(ISNA(VLOOKUP(tblPointScore[[#This Row],[Name / Club]],tblMac_Div2A[[Name / Club]:[Points]],5,FALSE)),0,VLOOKUP(tblPointScore[[#This Row],[Name / Club]],tblMac_Div2A[[Name / Club]:[Points]],5,FALSE))</f>
        <v>0</v>
      </c>
      <c r="N630" s="1">
        <f>IF(ISNA(VLOOKUP(tblPointScore[[#This Row],[Name / Club]],tblMac_Div2B[[Name / Club]:[Points]],5,FALSE)),0,VLOOKUP(tblPointScore[[#This Row],[Name / Club]],tblMac_Div2B[[Name / Club]:[Points]],5,FALSE))</f>
        <v>0</v>
      </c>
      <c r="O63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30" s="1">
        <f>IF(ISNA(VLOOKUP(tblPointScore[[#This Row],[Name / Club]],tblNow_Div1A[[Name / Club]:[Points]],5,FALSE)),0,VLOOKUP(tblPointScore[[#This Row],[Name / Club]],tblNow_Div1A[[Name / Club]:[Points]],5,FALSE))</f>
        <v>0</v>
      </c>
      <c r="Q630" s="1">
        <f>IF(ISNA(VLOOKUP(tblPointScore[[#This Row],[Name / Club]],tblNow_Div1B[[Name / Club]:[Points]],5,FALSE)),0,VLOOKUP(tblPointScore[[#This Row],[Name / Club]],tblNow_Div1B[[Name / Club]:[Points]],5,FALSE))</f>
        <v>0</v>
      </c>
      <c r="R630" s="1">
        <f>IF(ISNA(VLOOKUP(tblPointScore[[#This Row],[Name / Club]],tblNow_Div2A[[Name / Club]:[Points]],5,FALSE)),0,VLOOKUP(tblPointScore[[#This Row],[Name / Club]],tblNow_Div2A[[Name / Club]:[Points]],5,FALSE))</f>
        <v>0</v>
      </c>
      <c r="S630" s="1">
        <f>IF(ISNA(VLOOKUP(tblPointScore[[#This Row],[Name / Club]],tblNow_Div2B[[Name / Club]:[Points]],5,FALSE)),0,VLOOKUP(tblPointScore[[#This Row],[Name / Club]],tblNow_Div2B[[Name / Club]:[Points]],5,FALSE))</f>
        <v>0</v>
      </c>
      <c r="T63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30" s="1">
        <f>IF(ISNA(VLOOKUP(tblPointScore[[#This Row],[Name / Club]],tblSthn_Div1[[Name / Club]:[Points]],5,FALSE)),0,VLOOKUP(tblPointScore[[#This Row],[Name / Club]],tblSthn_Div1[[Name / Club]:[Points]],5,FALSE))</f>
        <v>0</v>
      </c>
      <c r="V630" s="1">
        <f>IF(ISNA(VLOOKUP(tblPointScore[[#This Row],[Name / Club]],tblSthn_Div2[[Name / Club]:[Points]],5,FALSE)),0,VLOOKUP(tblPointScore[[#This Row],[Name / Club]],tblSthn_Div2[[Name / Club]:[Points]],5,FALSE))</f>
        <v>0</v>
      </c>
      <c r="W630" s="1">
        <f>IF(ISNA(VLOOKUP(tblPointScore[[#This Row],[Name / Club]],tblSthn_Div1[Name / Club],1,FALSE)),IF(ISNA(VLOOKUP(tblPointScore[[#This Row],[Name / Club]],tblSthn_Div2[Name / Club],1,FALSE)),0,3),3)</f>
        <v>0</v>
      </c>
      <c r="X630" s="1">
        <f>SUM(tblPointScore[[#This Row],[Glbn Div 1]:[Sth H Pts]])</f>
        <v>0</v>
      </c>
      <c r="Y63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3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30" s="38" t="str">
        <f>IF(AND(tblPointScore[[#This Row],[Div 1 Pts]]&gt;0,tblPointScore[[#This Row],[Div 2 Pts]]&gt;0),"Y","N")</f>
        <v>N</v>
      </c>
      <c r="AB630" s="35" t="str">
        <f>IF(AND(tblPointScore[[#This Row],[Mac Div 1 A]]&gt;0,tblPointScore[[#This Row],[Mac Div 1 B]]&gt;0),"Y","N")</f>
        <v>N</v>
      </c>
      <c r="AC630" s="35" t="str">
        <f>IF(AND(tblPointScore[[#This Row],[Mac Div 2 A]]&gt;0,tblPointScore[[#This Row],[Mac Div 2 B]]&gt;0),"Y","N")</f>
        <v>N</v>
      </c>
      <c r="AD630" s="35" t="str">
        <f>IF(AND(tblPointScore[[#This Row],[Now Div 1 A]]&gt;0,tblPointScore[[#This Row],[Now Div 1 B]]&gt;0),"Y","N")</f>
        <v>N</v>
      </c>
      <c r="AE630" s="35" t="str">
        <f>IF(AND(tblPointScore[[#This Row],[Now Div 2 A]]&gt;0,tblPointScore[[#This Row],[Now Div 2 B]]&gt;0),"Y","N")</f>
        <v>N</v>
      </c>
      <c r="AF63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31" spans="1:32" hidden="1">
      <c r="A631" s="1">
        <f ca="1">CELL("row", A630)-1</f>
        <v>629</v>
      </c>
      <c r="B631" s="7" t="s">
        <v>331</v>
      </c>
      <c r="C631" s="7" t="s">
        <v>685</v>
      </c>
      <c r="D631" s="4" t="str">
        <f>CONCATENATE(tblPointScore[[#This Row],[Name]]," - ",tblPointScore[[#This Row],[Club]])</f>
        <v>Verdi Alex - ICC</v>
      </c>
      <c r="E631" s="1">
        <f>IF(ISNA(VLOOKUP(tblPointScore[[#This Row],[Name / Club]],tblGlbn_Div1[[Name / Club]:[Points]],5,FALSE)),0,VLOOKUP(tblPointScore[[#This Row],[Name / Club]],tblGlbn_Div1[[Name / Club]:[Points]],5,FALSE))</f>
        <v>0</v>
      </c>
      <c r="F631" s="1">
        <f>IF(ISNA(VLOOKUP(tblPointScore[[#This Row],[Name / Club]],tblGlbn_Div2[[Name / Club]:[Points]],5,FALSE)),0,VLOOKUP(tblPointScore[[#This Row],[Name / Club]],tblGlbn_Div2[[Name / Club]:[Points]],5,FALSE))</f>
        <v>0</v>
      </c>
      <c r="G631" s="1">
        <f>IF(ISNA(VLOOKUP(tblPointScore[[#This Row],[Name / Club]],tblGlbn_Div1[Name / Club],1,FALSE)),IF(ISNA(VLOOKUP(tblPointScore[[#This Row],[Name / Club]],tblGlbn_Div2[Name / Club],1,FALSE)),0,3),3)</f>
        <v>0</v>
      </c>
      <c r="H631" s="1">
        <f>IF(ISNA(VLOOKUP(tblPointScore[[#This Row],[Name / Club]],tblIll_Div1[[Name / Club]:[Points]],5,FALSE)),0,VLOOKUP(tblPointScore[[#This Row],[Name / Club]],tblIll_Div1[[Name / Club]:[Points]],5,FALSE))</f>
        <v>0</v>
      </c>
      <c r="I631" s="1">
        <f>IF(ISNA(VLOOKUP(tblPointScore[[#This Row],[Name / Club]],tblIll_Div2[[Name / Club]:[Points]],5,FALSE)),0,VLOOKUP(tblPointScore[[#This Row],[Name / Club]],tblIll_Div2[[Name / Club]:[Points]],5,FALSE))</f>
        <v>0</v>
      </c>
      <c r="J631" s="1">
        <f>IF(ISNA(VLOOKUP(tblPointScore[[#This Row],[Name / Club]],tblIll_Div1[Name / Club],1,FALSE)),IF(ISNA(VLOOKUP(tblPointScore[[#This Row],[Name / Club]],tblIll_Div2[Name / Club],1,FALSE)),0,3),3)</f>
        <v>0</v>
      </c>
      <c r="K631" s="1">
        <f>IF(ISNA(VLOOKUP(tblPointScore[[#This Row],[Name / Club]],tblMac_Div1A[[Name / Club]:[Points]],5,FALSE)),0,VLOOKUP(tblPointScore[[#This Row],[Name / Club]],tblMac_Div1A[[Name / Club]:[Points]],5,FALSE))</f>
        <v>0</v>
      </c>
      <c r="L631" s="1">
        <f>IF(ISNA(VLOOKUP(tblPointScore[[#This Row],[Name / Club]],tblMac_Div1B[[Name / Club]:[Points]],5,FALSE)),0,VLOOKUP(tblPointScore[[#This Row],[Name / Club]],tblMac_Div1B[[Name / Club]:[Points]],5,FALSE))</f>
        <v>0</v>
      </c>
      <c r="M631" s="1">
        <f>IF(ISNA(VLOOKUP(tblPointScore[[#This Row],[Name / Club]],tblMac_Div2A[[Name / Club]:[Points]],5,FALSE)),0,VLOOKUP(tblPointScore[[#This Row],[Name / Club]],tblMac_Div2A[[Name / Club]:[Points]],5,FALSE))</f>
        <v>0</v>
      </c>
      <c r="N631" s="1">
        <f>IF(ISNA(VLOOKUP(tblPointScore[[#This Row],[Name / Club]],tblMac_Div2B[[Name / Club]:[Points]],5,FALSE)),0,VLOOKUP(tblPointScore[[#This Row],[Name / Club]],tblMac_Div2B[[Name / Club]:[Points]],5,FALSE))</f>
        <v>0</v>
      </c>
      <c r="O63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31" s="1">
        <f>IF(ISNA(VLOOKUP(tblPointScore[[#This Row],[Name / Club]],tblNow_Div1A[[Name / Club]:[Points]],5,FALSE)),0,VLOOKUP(tblPointScore[[#This Row],[Name / Club]],tblNow_Div1A[[Name / Club]:[Points]],5,FALSE))</f>
        <v>0</v>
      </c>
      <c r="Q631" s="1">
        <f>IF(ISNA(VLOOKUP(tblPointScore[[#This Row],[Name / Club]],tblNow_Div1B[[Name / Club]:[Points]],5,FALSE)),0,VLOOKUP(tblPointScore[[#This Row],[Name / Club]],tblNow_Div1B[[Name / Club]:[Points]],5,FALSE))</f>
        <v>0</v>
      </c>
      <c r="R631" s="1">
        <f>IF(ISNA(VLOOKUP(tblPointScore[[#This Row],[Name / Club]],tblNow_Div2A[[Name / Club]:[Points]],5,FALSE)),0,VLOOKUP(tblPointScore[[#This Row],[Name / Club]],tblNow_Div2A[[Name / Club]:[Points]],5,FALSE))</f>
        <v>0</v>
      </c>
      <c r="S631" s="1">
        <f>IF(ISNA(VLOOKUP(tblPointScore[[#This Row],[Name / Club]],tblNow_Div2B[[Name / Club]:[Points]],5,FALSE)),0,VLOOKUP(tblPointScore[[#This Row],[Name / Club]],tblNow_Div2B[[Name / Club]:[Points]],5,FALSE))</f>
        <v>0</v>
      </c>
      <c r="T63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31" s="1">
        <f>IF(ISNA(VLOOKUP(tblPointScore[[#This Row],[Name / Club]],tblSthn_Div1[[Name / Club]:[Points]],5,FALSE)),0,VLOOKUP(tblPointScore[[#This Row],[Name / Club]],tblSthn_Div1[[Name / Club]:[Points]],5,FALSE))</f>
        <v>0</v>
      </c>
      <c r="V631" s="1">
        <f>IF(ISNA(VLOOKUP(tblPointScore[[#This Row],[Name / Club]],tblSthn_Div2[[Name / Club]:[Points]],5,FALSE)),0,VLOOKUP(tblPointScore[[#This Row],[Name / Club]],tblSthn_Div2[[Name / Club]:[Points]],5,FALSE))</f>
        <v>0</v>
      </c>
      <c r="W631" s="1">
        <f>IF(ISNA(VLOOKUP(tblPointScore[[#This Row],[Name / Club]],tblSthn_Div1[Name / Club],1,FALSE)),IF(ISNA(VLOOKUP(tblPointScore[[#This Row],[Name / Club]],tblSthn_Div2[Name / Club],1,FALSE)),0,3),3)</f>
        <v>0</v>
      </c>
      <c r="X631" s="1">
        <f>SUM(tblPointScore[[#This Row],[Glbn Div 1]:[Sth H Pts]])</f>
        <v>0</v>
      </c>
      <c r="Y63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3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31" s="38" t="str">
        <f>IF(AND(tblPointScore[[#This Row],[Div 1 Pts]]&gt;0,tblPointScore[[#This Row],[Div 2 Pts]]&gt;0),"Y","N")</f>
        <v>N</v>
      </c>
      <c r="AB631" s="35" t="str">
        <f>IF(AND(tblPointScore[[#This Row],[Mac Div 1 A]]&gt;0,tblPointScore[[#This Row],[Mac Div 1 B]]&gt;0),"Y","N")</f>
        <v>N</v>
      </c>
      <c r="AC631" s="35" t="str">
        <f>IF(AND(tblPointScore[[#This Row],[Mac Div 2 A]]&gt;0,tblPointScore[[#This Row],[Mac Div 2 B]]&gt;0),"Y","N")</f>
        <v>N</v>
      </c>
      <c r="AD631" s="35" t="str">
        <f>IF(AND(tblPointScore[[#This Row],[Now Div 1 A]]&gt;0,tblPointScore[[#This Row],[Now Div 1 B]]&gt;0),"Y","N")</f>
        <v>N</v>
      </c>
      <c r="AE631" s="35" t="str">
        <f>IF(AND(tblPointScore[[#This Row],[Now Div 2 A]]&gt;0,tblPointScore[[#This Row],[Now Div 2 B]]&gt;0),"Y","N")</f>
        <v>N</v>
      </c>
      <c r="AF63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32" spans="1:32" hidden="1">
      <c r="A632" s="1">
        <f ca="1">CELL("row", A631)-1</f>
        <v>630</v>
      </c>
      <c r="B632" s="7" t="s">
        <v>83</v>
      </c>
      <c r="C632" s="7" t="s">
        <v>685</v>
      </c>
      <c r="D632" s="4" t="str">
        <f>CONCATENATE(tblPointScore[[#This Row],[Name]]," - ",tblPointScore[[#This Row],[Club]])</f>
        <v>Verheyen Jules - ICC</v>
      </c>
      <c r="E632" s="1">
        <f>IF(ISNA(VLOOKUP(tblPointScore[[#This Row],[Name / Club]],tblGlbn_Div1[[Name / Club]:[Points]],5,FALSE)),0,VLOOKUP(tblPointScore[[#This Row],[Name / Club]],tblGlbn_Div1[[Name / Club]:[Points]],5,FALSE))</f>
        <v>0</v>
      </c>
      <c r="F632" s="1">
        <f>IF(ISNA(VLOOKUP(tblPointScore[[#This Row],[Name / Club]],tblGlbn_Div2[[Name / Club]:[Points]],5,FALSE)),0,VLOOKUP(tblPointScore[[#This Row],[Name / Club]],tblGlbn_Div2[[Name / Club]:[Points]],5,FALSE))</f>
        <v>0</v>
      </c>
      <c r="G632" s="1">
        <f>IF(ISNA(VLOOKUP(tblPointScore[[#This Row],[Name / Club]],tblGlbn_Div1[Name / Club],1,FALSE)),IF(ISNA(VLOOKUP(tblPointScore[[#This Row],[Name / Club]],tblGlbn_Div2[Name / Club],1,FALSE)),0,3),3)</f>
        <v>0</v>
      </c>
      <c r="H632" s="1">
        <f>IF(ISNA(VLOOKUP(tblPointScore[[#This Row],[Name / Club]],tblIll_Div1[[Name / Club]:[Points]],5,FALSE)),0,VLOOKUP(tblPointScore[[#This Row],[Name / Club]],tblIll_Div1[[Name / Club]:[Points]],5,FALSE))</f>
        <v>0</v>
      </c>
      <c r="I632" s="1">
        <f>IF(ISNA(VLOOKUP(tblPointScore[[#This Row],[Name / Club]],tblIll_Div2[[Name / Club]:[Points]],5,FALSE)),0,VLOOKUP(tblPointScore[[#This Row],[Name / Club]],tblIll_Div2[[Name / Club]:[Points]],5,FALSE))</f>
        <v>0</v>
      </c>
      <c r="J632" s="1">
        <f>IF(ISNA(VLOOKUP(tblPointScore[[#This Row],[Name / Club]],tblIll_Div1[Name / Club],1,FALSE)),IF(ISNA(VLOOKUP(tblPointScore[[#This Row],[Name / Club]],tblIll_Div2[Name / Club],1,FALSE)),0,3),3)</f>
        <v>0</v>
      </c>
      <c r="K632" s="1">
        <f>IF(ISNA(VLOOKUP(tblPointScore[[#This Row],[Name / Club]],tblMac_Div1A[[Name / Club]:[Points]],5,FALSE)),0,VLOOKUP(tblPointScore[[#This Row],[Name / Club]],tblMac_Div1A[[Name / Club]:[Points]],5,FALSE))</f>
        <v>0</v>
      </c>
      <c r="L632" s="1">
        <f>IF(ISNA(VLOOKUP(tblPointScore[[#This Row],[Name / Club]],tblMac_Div1B[[Name / Club]:[Points]],5,FALSE)),0,VLOOKUP(tblPointScore[[#This Row],[Name / Club]],tblMac_Div1B[[Name / Club]:[Points]],5,FALSE))</f>
        <v>0</v>
      </c>
      <c r="M632" s="1">
        <f>IF(ISNA(VLOOKUP(tblPointScore[[#This Row],[Name / Club]],tblMac_Div2A[[Name / Club]:[Points]],5,FALSE)),0,VLOOKUP(tblPointScore[[#This Row],[Name / Club]],tblMac_Div2A[[Name / Club]:[Points]],5,FALSE))</f>
        <v>0</v>
      </c>
      <c r="N632" s="1">
        <f>IF(ISNA(VLOOKUP(tblPointScore[[#This Row],[Name / Club]],tblMac_Div2B[[Name / Club]:[Points]],5,FALSE)),0,VLOOKUP(tblPointScore[[#This Row],[Name / Club]],tblMac_Div2B[[Name / Club]:[Points]],5,FALSE))</f>
        <v>0</v>
      </c>
      <c r="O63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32" s="1">
        <f>IF(ISNA(VLOOKUP(tblPointScore[[#This Row],[Name / Club]],tblNow_Div1A[[Name / Club]:[Points]],5,FALSE)),0,VLOOKUP(tblPointScore[[#This Row],[Name / Club]],tblNow_Div1A[[Name / Club]:[Points]],5,FALSE))</f>
        <v>0</v>
      </c>
      <c r="Q632" s="1">
        <f>IF(ISNA(VLOOKUP(tblPointScore[[#This Row],[Name / Club]],tblNow_Div1B[[Name / Club]:[Points]],5,FALSE)),0,VLOOKUP(tblPointScore[[#This Row],[Name / Club]],tblNow_Div1B[[Name / Club]:[Points]],5,FALSE))</f>
        <v>0</v>
      </c>
      <c r="R632" s="1">
        <f>IF(ISNA(VLOOKUP(tblPointScore[[#This Row],[Name / Club]],tblNow_Div2A[[Name / Club]:[Points]],5,FALSE)),0,VLOOKUP(tblPointScore[[#This Row],[Name / Club]],tblNow_Div2A[[Name / Club]:[Points]],5,FALSE))</f>
        <v>0</v>
      </c>
      <c r="S632" s="1">
        <f>IF(ISNA(VLOOKUP(tblPointScore[[#This Row],[Name / Club]],tblNow_Div2B[[Name / Club]:[Points]],5,FALSE)),0,VLOOKUP(tblPointScore[[#This Row],[Name / Club]],tblNow_Div2B[[Name / Club]:[Points]],5,FALSE))</f>
        <v>0</v>
      </c>
      <c r="T63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32" s="1">
        <f>IF(ISNA(VLOOKUP(tblPointScore[[#This Row],[Name / Club]],tblSthn_Div1[[Name / Club]:[Points]],5,FALSE)),0,VLOOKUP(tblPointScore[[#This Row],[Name / Club]],tblSthn_Div1[[Name / Club]:[Points]],5,FALSE))</f>
        <v>0</v>
      </c>
      <c r="V632" s="1">
        <f>IF(ISNA(VLOOKUP(tblPointScore[[#This Row],[Name / Club]],tblSthn_Div2[[Name / Club]:[Points]],5,FALSE)),0,VLOOKUP(tblPointScore[[#This Row],[Name / Club]],tblSthn_Div2[[Name / Club]:[Points]],5,FALSE))</f>
        <v>0</v>
      </c>
      <c r="W632" s="1">
        <f>IF(ISNA(VLOOKUP(tblPointScore[[#This Row],[Name / Club]],tblSthn_Div1[Name / Club],1,FALSE)),IF(ISNA(VLOOKUP(tblPointScore[[#This Row],[Name / Club]],tblSthn_Div2[Name / Club],1,FALSE)),0,3),3)</f>
        <v>0</v>
      </c>
      <c r="X632" s="1">
        <f>SUM(tblPointScore[[#This Row],[Glbn Div 1]:[Sth H Pts]])</f>
        <v>0</v>
      </c>
      <c r="Y63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3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32" s="38" t="str">
        <f>IF(AND(tblPointScore[[#This Row],[Div 1 Pts]]&gt;0,tblPointScore[[#This Row],[Div 2 Pts]]&gt;0),"Y","N")</f>
        <v>N</v>
      </c>
      <c r="AB632" s="35" t="str">
        <f>IF(AND(tblPointScore[[#This Row],[Mac Div 1 A]]&gt;0,tblPointScore[[#This Row],[Mac Div 1 B]]&gt;0),"Y","N")</f>
        <v>N</v>
      </c>
      <c r="AC632" s="35" t="str">
        <f>IF(AND(tblPointScore[[#This Row],[Mac Div 2 A]]&gt;0,tblPointScore[[#This Row],[Mac Div 2 B]]&gt;0),"Y","N")</f>
        <v>N</v>
      </c>
      <c r="AD632" s="35" t="str">
        <f>IF(AND(tblPointScore[[#This Row],[Now Div 1 A]]&gt;0,tblPointScore[[#This Row],[Now Div 1 B]]&gt;0),"Y","N")</f>
        <v>N</v>
      </c>
      <c r="AE632" s="35" t="str">
        <f>IF(AND(tblPointScore[[#This Row],[Now Div 2 A]]&gt;0,tblPointScore[[#This Row],[Now Div 2 B]]&gt;0),"Y","N")</f>
        <v>N</v>
      </c>
      <c r="AF63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33" spans="1:32" hidden="1">
      <c r="A633" s="1">
        <f ca="1">CELL("row", A632)-1</f>
        <v>631</v>
      </c>
      <c r="B633" s="7" t="s">
        <v>84</v>
      </c>
      <c r="C633" s="7" t="s">
        <v>685</v>
      </c>
      <c r="D633" s="4" t="str">
        <f>CONCATENATE(tblPointScore[[#This Row],[Name]]," - ",tblPointScore[[#This Row],[Club]])</f>
        <v>Verheyen Rob - ICC</v>
      </c>
      <c r="E633" s="1">
        <f>IF(ISNA(VLOOKUP(tblPointScore[[#This Row],[Name / Club]],tblGlbn_Div1[[Name / Club]:[Points]],5,FALSE)),0,VLOOKUP(tblPointScore[[#This Row],[Name / Club]],tblGlbn_Div1[[Name / Club]:[Points]],5,FALSE))</f>
        <v>0</v>
      </c>
      <c r="F633" s="1">
        <f>IF(ISNA(VLOOKUP(tblPointScore[[#This Row],[Name / Club]],tblGlbn_Div2[[Name / Club]:[Points]],5,FALSE)),0,VLOOKUP(tblPointScore[[#This Row],[Name / Club]],tblGlbn_Div2[[Name / Club]:[Points]],5,FALSE))</f>
        <v>0</v>
      </c>
      <c r="G633" s="1">
        <f>IF(ISNA(VLOOKUP(tblPointScore[[#This Row],[Name / Club]],tblGlbn_Div1[Name / Club],1,FALSE)),IF(ISNA(VLOOKUP(tblPointScore[[#This Row],[Name / Club]],tblGlbn_Div2[Name / Club],1,FALSE)),0,3),3)</f>
        <v>0</v>
      </c>
      <c r="H633" s="1">
        <f>IF(ISNA(VLOOKUP(tblPointScore[[#This Row],[Name / Club]],tblIll_Div1[[Name / Club]:[Points]],5,FALSE)),0,VLOOKUP(tblPointScore[[#This Row],[Name / Club]],tblIll_Div1[[Name / Club]:[Points]],5,FALSE))</f>
        <v>0</v>
      </c>
      <c r="I633" s="1">
        <f>IF(ISNA(VLOOKUP(tblPointScore[[#This Row],[Name / Club]],tblIll_Div2[[Name / Club]:[Points]],5,FALSE)),0,VLOOKUP(tblPointScore[[#This Row],[Name / Club]],tblIll_Div2[[Name / Club]:[Points]],5,FALSE))</f>
        <v>0</v>
      </c>
      <c r="J633" s="1">
        <f>IF(ISNA(VLOOKUP(tblPointScore[[#This Row],[Name / Club]],tblIll_Div1[Name / Club],1,FALSE)),IF(ISNA(VLOOKUP(tblPointScore[[#This Row],[Name / Club]],tblIll_Div2[Name / Club],1,FALSE)),0,3),3)</f>
        <v>0</v>
      </c>
      <c r="K633" s="1">
        <f>IF(ISNA(VLOOKUP(tblPointScore[[#This Row],[Name / Club]],tblMac_Div1A[[Name / Club]:[Points]],5,FALSE)),0,VLOOKUP(tblPointScore[[#This Row],[Name / Club]],tblMac_Div1A[[Name / Club]:[Points]],5,FALSE))</f>
        <v>0</v>
      </c>
      <c r="L633" s="1">
        <f>IF(ISNA(VLOOKUP(tblPointScore[[#This Row],[Name / Club]],tblMac_Div1B[[Name / Club]:[Points]],5,FALSE)),0,VLOOKUP(tblPointScore[[#This Row],[Name / Club]],tblMac_Div1B[[Name / Club]:[Points]],5,FALSE))</f>
        <v>0</v>
      </c>
      <c r="M633" s="1">
        <f>IF(ISNA(VLOOKUP(tblPointScore[[#This Row],[Name / Club]],tblMac_Div2A[[Name / Club]:[Points]],5,FALSE)),0,VLOOKUP(tblPointScore[[#This Row],[Name / Club]],tblMac_Div2A[[Name / Club]:[Points]],5,FALSE))</f>
        <v>0</v>
      </c>
      <c r="N633" s="1">
        <f>IF(ISNA(VLOOKUP(tblPointScore[[#This Row],[Name / Club]],tblMac_Div2B[[Name / Club]:[Points]],5,FALSE)),0,VLOOKUP(tblPointScore[[#This Row],[Name / Club]],tblMac_Div2B[[Name / Club]:[Points]],5,FALSE))</f>
        <v>0</v>
      </c>
      <c r="O63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33" s="1">
        <f>IF(ISNA(VLOOKUP(tblPointScore[[#This Row],[Name / Club]],tblNow_Div1A[[Name / Club]:[Points]],5,FALSE)),0,VLOOKUP(tblPointScore[[#This Row],[Name / Club]],tblNow_Div1A[[Name / Club]:[Points]],5,FALSE))</f>
        <v>0</v>
      </c>
      <c r="Q633" s="1">
        <f>IF(ISNA(VLOOKUP(tblPointScore[[#This Row],[Name / Club]],tblNow_Div1B[[Name / Club]:[Points]],5,FALSE)),0,VLOOKUP(tblPointScore[[#This Row],[Name / Club]],tblNow_Div1B[[Name / Club]:[Points]],5,FALSE))</f>
        <v>0</v>
      </c>
      <c r="R633" s="1">
        <f>IF(ISNA(VLOOKUP(tblPointScore[[#This Row],[Name / Club]],tblNow_Div2A[[Name / Club]:[Points]],5,FALSE)),0,VLOOKUP(tblPointScore[[#This Row],[Name / Club]],tblNow_Div2A[[Name / Club]:[Points]],5,FALSE))</f>
        <v>0</v>
      </c>
      <c r="S633" s="1">
        <f>IF(ISNA(VLOOKUP(tblPointScore[[#This Row],[Name / Club]],tblNow_Div2B[[Name / Club]:[Points]],5,FALSE)),0,VLOOKUP(tblPointScore[[#This Row],[Name / Club]],tblNow_Div2B[[Name / Club]:[Points]],5,FALSE))</f>
        <v>0</v>
      </c>
      <c r="T63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33" s="1">
        <f>IF(ISNA(VLOOKUP(tblPointScore[[#This Row],[Name / Club]],tblSthn_Div1[[Name / Club]:[Points]],5,FALSE)),0,VLOOKUP(tblPointScore[[#This Row],[Name / Club]],tblSthn_Div1[[Name / Club]:[Points]],5,FALSE))</f>
        <v>0</v>
      </c>
      <c r="V633" s="1">
        <f>IF(ISNA(VLOOKUP(tblPointScore[[#This Row],[Name / Club]],tblSthn_Div2[[Name / Club]:[Points]],5,FALSE)),0,VLOOKUP(tblPointScore[[#This Row],[Name / Club]],tblSthn_Div2[[Name / Club]:[Points]],5,FALSE))</f>
        <v>0</v>
      </c>
      <c r="W633" s="1">
        <f>IF(ISNA(VLOOKUP(tblPointScore[[#This Row],[Name / Club]],tblSthn_Div1[Name / Club],1,FALSE)),IF(ISNA(VLOOKUP(tblPointScore[[#This Row],[Name / Club]],tblSthn_Div2[Name / Club],1,FALSE)),0,3),3)</f>
        <v>0</v>
      </c>
      <c r="X633" s="1">
        <f>SUM(tblPointScore[[#This Row],[Glbn Div 1]:[Sth H Pts]])</f>
        <v>0</v>
      </c>
      <c r="Y63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3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33" s="38" t="str">
        <f>IF(AND(tblPointScore[[#This Row],[Div 1 Pts]]&gt;0,tblPointScore[[#This Row],[Div 2 Pts]]&gt;0),"Y","N")</f>
        <v>N</v>
      </c>
      <c r="AB633" s="35" t="str">
        <f>IF(AND(tblPointScore[[#This Row],[Mac Div 1 A]]&gt;0,tblPointScore[[#This Row],[Mac Div 1 B]]&gt;0),"Y","N")</f>
        <v>N</v>
      </c>
      <c r="AC633" s="35" t="str">
        <f>IF(AND(tblPointScore[[#This Row],[Mac Div 2 A]]&gt;0,tblPointScore[[#This Row],[Mac Div 2 B]]&gt;0),"Y","N")</f>
        <v>N</v>
      </c>
      <c r="AD633" s="35" t="str">
        <f>IF(AND(tblPointScore[[#This Row],[Now Div 1 A]]&gt;0,tblPointScore[[#This Row],[Now Div 1 B]]&gt;0),"Y","N")</f>
        <v>N</v>
      </c>
      <c r="AE633" s="35" t="str">
        <f>IF(AND(tblPointScore[[#This Row],[Now Div 2 A]]&gt;0,tblPointScore[[#This Row],[Now Div 2 B]]&gt;0),"Y","N")</f>
        <v>N</v>
      </c>
      <c r="AF63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34" spans="1:32" hidden="1">
      <c r="A634" s="1">
        <f ca="1">CELL("row", A633)-1</f>
        <v>632</v>
      </c>
      <c r="B634" s="7" t="s">
        <v>10</v>
      </c>
      <c r="C634" s="7" t="s">
        <v>682</v>
      </c>
      <c r="D634" s="4" t="str">
        <f>CONCATENATE(tblPointScore[[#This Row],[Name]]," - ",tblPointScore[[#This Row],[Club]])</f>
        <v>Vermeulen Andre - CCC</v>
      </c>
      <c r="E634" s="1">
        <f>IF(ISNA(VLOOKUP(tblPointScore[[#This Row],[Name / Club]],tblGlbn_Div1[[Name / Club]:[Points]],5,FALSE)),0,VLOOKUP(tblPointScore[[#This Row],[Name / Club]],tblGlbn_Div1[[Name / Club]:[Points]],5,FALSE))</f>
        <v>0</v>
      </c>
      <c r="F634" s="1">
        <f>IF(ISNA(VLOOKUP(tblPointScore[[#This Row],[Name / Club]],tblGlbn_Div2[[Name / Club]:[Points]],5,FALSE)),0,VLOOKUP(tblPointScore[[#This Row],[Name / Club]],tblGlbn_Div2[[Name / Club]:[Points]],5,FALSE))</f>
        <v>0</v>
      </c>
      <c r="G634" s="1">
        <f>IF(ISNA(VLOOKUP(tblPointScore[[#This Row],[Name / Club]],tblGlbn_Div1[Name / Club],1,FALSE)),IF(ISNA(VLOOKUP(tblPointScore[[#This Row],[Name / Club]],tblGlbn_Div2[Name / Club],1,FALSE)),0,3),3)</f>
        <v>0</v>
      </c>
      <c r="H634" s="1">
        <f>IF(ISNA(VLOOKUP(tblPointScore[[#This Row],[Name / Club]],tblIll_Div1[[Name / Club]:[Points]],5,FALSE)),0,VLOOKUP(tblPointScore[[#This Row],[Name / Club]],tblIll_Div1[[Name / Club]:[Points]],5,FALSE))</f>
        <v>0</v>
      </c>
      <c r="I634" s="1">
        <f>IF(ISNA(VLOOKUP(tblPointScore[[#This Row],[Name / Club]],tblIll_Div2[[Name / Club]:[Points]],5,FALSE)),0,VLOOKUP(tblPointScore[[#This Row],[Name / Club]],tblIll_Div2[[Name / Club]:[Points]],5,FALSE))</f>
        <v>0</v>
      </c>
      <c r="J634" s="1">
        <f>IF(ISNA(VLOOKUP(tblPointScore[[#This Row],[Name / Club]],tblIll_Div1[Name / Club],1,FALSE)),IF(ISNA(VLOOKUP(tblPointScore[[#This Row],[Name / Club]],tblIll_Div2[Name / Club],1,FALSE)),0,3),3)</f>
        <v>0</v>
      </c>
      <c r="K634" s="1">
        <f>IF(ISNA(VLOOKUP(tblPointScore[[#This Row],[Name / Club]],tblMac_Div1A[[Name / Club]:[Points]],5,FALSE)),0,VLOOKUP(tblPointScore[[#This Row],[Name / Club]],tblMac_Div1A[[Name / Club]:[Points]],5,FALSE))</f>
        <v>0</v>
      </c>
      <c r="L634" s="1">
        <f>IF(ISNA(VLOOKUP(tblPointScore[[#This Row],[Name / Club]],tblMac_Div1B[[Name / Club]:[Points]],5,FALSE)),0,VLOOKUP(tblPointScore[[#This Row],[Name / Club]],tblMac_Div1B[[Name / Club]:[Points]],5,FALSE))</f>
        <v>0</v>
      </c>
      <c r="M634" s="1">
        <f>IF(ISNA(VLOOKUP(tblPointScore[[#This Row],[Name / Club]],tblMac_Div2A[[Name / Club]:[Points]],5,FALSE)),0,VLOOKUP(tblPointScore[[#This Row],[Name / Club]],tblMac_Div2A[[Name / Club]:[Points]],5,FALSE))</f>
        <v>0</v>
      </c>
      <c r="N634" s="1">
        <f>IF(ISNA(VLOOKUP(tblPointScore[[#This Row],[Name / Club]],tblMac_Div2B[[Name / Club]:[Points]],5,FALSE)),0,VLOOKUP(tblPointScore[[#This Row],[Name / Club]],tblMac_Div2B[[Name / Club]:[Points]],5,FALSE))</f>
        <v>0</v>
      </c>
      <c r="O63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34" s="1">
        <f>IF(ISNA(VLOOKUP(tblPointScore[[#This Row],[Name / Club]],tblNow_Div1A[[Name / Club]:[Points]],5,FALSE)),0,VLOOKUP(tblPointScore[[#This Row],[Name / Club]],tblNow_Div1A[[Name / Club]:[Points]],5,FALSE))</f>
        <v>0</v>
      </c>
      <c r="Q634" s="1">
        <f>IF(ISNA(VLOOKUP(tblPointScore[[#This Row],[Name / Club]],tblNow_Div1B[[Name / Club]:[Points]],5,FALSE)),0,VLOOKUP(tblPointScore[[#This Row],[Name / Club]],tblNow_Div1B[[Name / Club]:[Points]],5,FALSE))</f>
        <v>0</v>
      </c>
      <c r="R634" s="1">
        <f>IF(ISNA(VLOOKUP(tblPointScore[[#This Row],[Name / Club]],tblNow_Div2A[[Name / Club]:[Points]],5,FALSE)),0,VLOOKUP(tblPointScore[[#This Row],[Name / Club]],tblNow_Div2A[[Name / Club]:[Points]],5,FALSE))</f>
        <v>0</v>
      </c>
      <c r="S634" s="1">
        <f>IF(ISNA(VLOOKUP(tblPointScore[[#This Row],[Name / Club]],tblNow_Div2B[[Name / Club]:[Points]],5,FALSE)),0,VLOOKUP(tblPointScore[[#This Row],[Name / Club]],tblNow_Div2B[[Name / Club]:[Points]],5,FALSE))</f>
        <v>0</v>
      </c>
      <c r="T63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34" s="1">
        <f>IF(ISNA(VLOOKUP(tblPointScore[[#This Row],[Name / Club]],tblSthn_Div1[[Name / Club]:[Points]],5,FALSE)),0,VLOOKUP(tblPointScore[[#This Row],[Name / Club]],tblSthn_Div1[[Name / Club]:[Points]],5,FALSE))</f>
        <v>0</v>
      </c>
      <c r="V634" s="1">
        <f>IF(ISNA(VLOOKUP(tblPointScore[[#This Row],[Name / Club]],tblSthn_Div2[[Name / Club]:[Points]],5,FALSE)),0,VLOOKUP(tblPointScore[[#This Row],[Name / Club]],tblSthn_Div2[[Name / Club]:[Points]],5,FALSE))</f>
        <v>0</v>
      </c>
      <c r="W634" s="1">
        <f>IF(ISNA(VLOOKUP(tblPointScore[[#This Row],[Name / Club]],tblSthn_Div1[Name / Club],1,FALSE)),IF(ISNA(VLOOKUP(tblPointScore[[#This Row],[Name / Club]],tblSthn_Div2[Name / Club],1,FALSE)),0,3),3)</f>
        <v>0</v>
      </c>
      <c r="X634" s="1">
        <f>SUM(tblPointScore[[#This Row],[Glbn Div 1]:[Sth H Pts]])</f>
        <v>0</v>
      </c>
      <c r="Y63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3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34" s="38" t="str">
        <f>IF(AND(tblPointScore[[#This Row],[Div 1 Pts]]&gt;0,tblPointScore[[#This Row],[Div 2 Pts]]&gt;0),"Y","N")</f>
        <v>N</v>
      </c>
      <c r="AB634" s="35" t="str">
        <f>IF(AND(tblPointScore[[#This Row],[Mac Div 1 A]]&gt;0,tblPointScore[[#This Row],[Mac Div 1 B]]&gt;0),"Y","N")</f>
        <v>N</v>
      </c>
      <c r="AC634" s="35" t="str">
        <f>IF(AND(tblPointScore[[#This Row],[Mac Div 2 A]]&gt;0,tblPointScore[[#This Row],[Mac Div 2 B]]&gt;0),"Y","N")</f>
        <v>N</v>
      </c>
      <c r="AD634" s="35" t="str">
        <f>IF(AND(tblPointScore[[#This Row],[Now Div 1 A]]&gt;0,tblPointScore[[#This Row],[Now Div 1 B]]&gt;0),"Y","N")</f>
        <v>N</v>
      </c>
      <c r="AE634" s="35" t="str">
        <f>IF(AND(tblPointScore[[#This Row],[Now Div 2 A]]&gt;0,tblPointScore[[#This Row],[Now Div 2 B]]&gt;0),"Y","N")</f>
        <v>N</v>
      </c>
      <c r="AF63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35" spans="1:32" hidden="1">
      <c r="A635" s="1">
        <f ca="1">CELL("row", A634)-1</f>
        <v>633</v>
      </c>
      <c r="B635" s="7" t="s">
        <v>85</v>
      </c>
      <c r="C635" s="7" t="s">
        <v>685</v>
      </c>
      <c r="D635" s="4" t="str">
        <f>CONCATENATE(tblPointScore[[#This Row],[Name]]," - ",tblPointScore[[#This Row],[Club]])</f>
        <v>Vesel Peter - ICC</v>
      </c>
      <c r="E635" s="1">
        <f>IF(ISNA(VLOOKUP(tblPointScore[[#This Row],[Name / Club]],tblGlbn_Div1[[Name / Club]:[Points]],5,FALSE)),0,VLOOKUP(tblPointScore[[#This Row],[Name / Club]],tblGlbn_Div1[[Name / Club]:[Points]],5,FALSE))</f>
        <v>0</v>
      </c>
      <c r="F635" s="1">
        <f>IF(ISNA(VLOOKUP(tblPointScore[[#This Row],[Name / Club]],tblGlbn_Div2[[Name / Club]:[Points]],5,FALSE)),0,VLOOKUP(tblPointScore[[#This Row],[Name / Club]],tblGlbn_Div2[[Name / Club]:[Points]],5,FALSE))</f>
        <v>0</v>
      </c>
      <c r="G635" s="1">
        <f>IF(ISNA(VLOOKUP(tblPointScore[[#This Row],[Name / Club]],tblGlbn_Div1[Name / Club],1,FALSE)),IF(ISNA(VLOOKUP(tblPointScore[[#This Row],[Name / Club]],tblGlbn_Div2[Name / Club],1,FALSE)),0,3),3)</f>
        <v>0</v>
      </c>
      <c r="H635" s="1">
        <f>IF(ISNA(VLOOKUP(tblPointScore[[#This Row],[Name / Club]],tblIll_Div1[[Name / Club]:[Points]],5,FALSE)),0,VLOOKUP(tblPointScore[[#This Row],[Name / Club]],tblIll_Div1[[Name / Club]:[Points]],5,FALSE))</f>
        <v>0</v>
      </c>
      <c r="I635" s="1">
        <f>IF(ISNA(VLOOKUP(tblPointScore[[#This Row],[Name / Club]],tblIll_Div2[[Name / Club]:[Points]],5,FALSE)),0,VLOOKUP(tblPointScore[[#This Row],[Name / Club]],tblIll_Div2[[Name / Club]:[Points]],5,FALSE))</f>
        <v>0</v>
      </c>
      <c r="J635" s="1">
        <f>IF(ISNA(VLOOKUP(tblPointScore[[#This Row],[Name / Club]],tblIll_Div1[Name / Club],1,FALSE)),IF(ISNA(VLOOKUP(tblPointScore[[#This Row],[Name / Club]],tblIll_Div2[Name / Club],1,FALSE)),0,3),3)</f>
        <v>0</v>
      </c>
      <c r="K635" s="1">
        <f>IF(ISNA(VLOOKUP(tblPointScore[[#This Row],[Name / Club]],tblMac_Div1A[[Name / Club]:[Points]],5,FALSE)),0,VLOOKUP(tblPointScore[[#This Row],[Name / Club]],tblMac_Div1A[[Name / Club]:[Points]],5,FALSE))</f>
        <v>0</v>
      </c>
      <c r="L635" s="1">
        <f>IF(ISNA(VLOOKUP(tblPointScore[[#This Row],[Name / Club]],tblMac_Div1B[[Name / Club]:[Points]],5,FALSE)),0,VLOOKUP(tblPointScore[[#This Row],[Name / Club]],tblMac_Div1B[[Name / Club]:[Points]],5,FALSE))</f>
        <v>0</v>
      </c>
      <c r="M635" s="1">
        <f>IF(ISNA(VLOOKUP(tblPointScore[[#This Row],[Name / Club]],tblMac_Div2A[[Name / Club]:[Points]],5,FALSE)),0,VLOOKUP(tblPointScore[[#This Row],[Name / Club]],tblMac_Div2A[[Name / Club]:[Points]],5,FALSE))</f>
        <v>0</v>
      </c>
      <c r="N635" s="1">
        <f>IF(ISNA(VLOOKUP(tblPointScore[[#This Row],[Name / Club]],tblMac_Div2B[[Name / Club]:[Points]],5,FALSE)),0,VLOOKUP(tblPointScore[[#This Row],[Name / Club]],tblMac_Div2B[[Name / Club]:[Points]],5,FALSE))</f>
        <v>0</v>
      </c>
      <c r="O63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35" s="1">
        <f>IF(ISNA(VLOOKUP(tblPointScore[[#This Row],[Name / Club]],tblNow_Div1A[[Name / Club]:[Points]],5,FALSE)),0,VLOOKUP(tblPointScore[[#This Row],[Name / Club]],tblNow_Div1A[[Name / Club]:[Points]],5,FALSE))</f>
        <v>0</v>
      </c>
      <c r="Q635" s="1">
        <f>IF(ISNA(VLOOKUP(tblPointScore[[#This Row],[Name / Club]],tblNow_Div1B[[Name / Club]:[Points]],5,FALSE)),0,VLOOKUP(tblPointScore[[#This Row],[Name / Club]],tblNow_Div1B[[Name / Club]:[Points]],5,FALSE))</f>
        <v>0</v>
      </c>
      <c r="R635" s="1">
        <f>IF(ISNA(VLOOKUP(tblPointScore[[#This Row],[Name / Club]],tblNow_Div2A[[Name / Club]:[Points]],5,FALSE)),0,VLOOKUP(tblPointScore[[#This Row],[Name / Club]],tblNow_Div2A[[Name / Club]:[Points]],5,FALSE))</f>
        <v>0</v>
      </c>
      <c r="S635" s="1">
        <f>IF(ISNA(VLOOKUP(tblPointScore[[#This Row],[Name / Club]],tblNow_Div2B[[Name / Club]:[Points]],5,FALSE)),0,VLOOKUP(tblPointScore[[#This Row],[Name / Club]],tblNow_Div2B[[Name / Club]:[Points]],5,FALSE))</f>
        <v>0</v>
      </c>
      <c r="T63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35" s="1">
        <f>IF(ISNA(VLOOKUP(tblPointScore[[#This Row],[Name / Club]],tblSthn_Div1[[Name / Club]:[Points]],5,FALSE)),0,VLOOKUP(tblPointScore[[#This Row],[Name / Club]],tblSthn_Div1[[Name / Club]:[Points]],5,FALSE))</f>
        <v>0</v>
      </c>
      <c r="V635" s="1">
        <f>IF(ISNA(VLOOKUP(tblPointScore[[#This Row],[Name / Club]],tblSthn_Div2[[Name / Club]:[Points]],5,FALSE)),0,VLOOKUP(tblPointScore[[#This Row],[Name / Club]],tblSthn_Div2[[Name / Club]:[Points]],5,FALSE))</f>
        <v>0</v>
      </c>
      <c r="W635" s="1">
        <f>IF(ISNA(VLOOKUP(tblPointScore[[#This Row],[Name / Club]],tblSthn_Div1[Name / Club],1,FALSE)),IF(ISNA(VLOOKUP(tblPointScore[[#This Row],[Name / Club]],tblSthn_Div2[Name / Club],1,FALSE)),0,3),3)</f>
        <v>0</v>
      </c>
      <c r="X635" s="1">
        <f>SUM(tblPointScore[[#This Row],[Glbn Div 1]:[Sth H Pts]])</f>
        <v>0</v>
      </c>
      <c r="Y63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3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35" s="38" t="str">
        <f>IF(AND(tblPointScore[[#This Row],[Div 1 Pts]]&gt;0,tblPointScore[[#This Row],[Div 2 Pts]]&gt;0),"Y","N")</f>
        <v>N</v>
      </c>
      <c r="AB635" s="35" t="str">
        <f>IF(AND(tblPointScore[[#This Row],[Mac Div 1 A]]&gt;0,tblPointScore[[#This Row],[Mac Div 1 B]]&gt;0),"Y","N")</f>
        <v>N</v>
      </c>
      <c r="AC635" s="35" t="str">
        <f>IF(AND(tblPointScore[[#This Row],[Mac Div 2 A]]&gt;0,tblPointScore[[#This Row],[Mac Div 2 B]]&gt;0),"Y","N")</f>
        <v>N</v>
      </c>
      <c r="AD635" s="35" t="str">
        <f>IF(AND(tblPointScore[[#This Row],[Now Div 1 A]]&gt;0,tblPointScore[[#This Row],[Now Div 1 B]]&gt;0),"Y","N")</f>
        <v>N</v>
      </c>
      <c r="AE635" s="35" t="str">
        <f>IF(AND(tblPointScore[[#This Row],[Now Div 2 A]]&gt;0,tblPointScore[[#This Row],[Now Div 2 B]]&gt;0),"Y","N")</f>
        <v>N</v>
      </c>
      <c r="AF63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36" spans="1:32" hidden="1">
      <c r="A636" s="1">
        <f ca="1">CELL("row", A635)-1</f>
        <v>634</v>
      </c>
      <c r="B636" s="7" t="s">
        <v>538</v>
      </c>
      <c r="C636" s="7" t="s">
        <v>685</v>
      </c>
      <c r="D636" s="4" t="str">
        <f>CONCATENATE(tblPointScore[[#This Row],[Name]]," - ",tblPointScore[[#This Row],[Club]])</f>
        <v>Visser Shane - ICC</v>
      </c>
      <c r="E636" s="1">
        <f>IF(ISNA(VLOOKUP(tblPointScore[[#This Row],[Name / Club]],tblGlbn_Div1[[Name / Club]:[Points]],5,FALSE)),0,VLOOKUP(tblPointScore[[#This Row],[Name / Club]],tblGlbn_Div1[[Name / Club]:[Points]],5,FALSE))</f>
        <v>0</v>
      </c>
      <c r="F636" s="9">
        <f>IF(ISNA(VLOOKUP(tblPointScore[[#This Row],[Name / Club]],tblGlbn_Div2[[Name / Club]:[Points]],5,FALSE)),0,VLOOKUP(tblPointScore[[#This Row],[Name / Club]],tblGlbn_Div2[[Name / Club]:[Points]],5,FALSE))</f>
        <v>0</v>
      </c>
      <c r="G636" s="9">
        <f>IF(ISNA(VLOOKUP(tblPointScore[[#This Row],[Name / Club]],tblGlbn_Div1[Name / Club],1,FALSE)),IF(ISNA(VLOOKUP(tblPointScore[[#This Row],[Name / Club]],tblGlbn_Div2[Name / Club],1,FALSE)),0,3),3)</f>
        <v>0</v>
      </c>
      <c r="H636" s="1">
        <f>IF(ISNA(VLOOKUP(tblPointScore[[#This Row],[Name / Club]],tblIll_Div1[[Name / Club]:[Points]],5,FALSE)),0,VLOOKUP(tblPointScore[[#This Row],[Name / Club]],tblIll_Div1[[Name / Club]:[Points]],5,FALSE))</f>
        <v>0</v>
      </c>
      <c r="I636" s="1">
        <f>IF(ISNA(VLOOKUP(tblPointScore[[#This Row],[Name / Club]],tblIll_Div2[[Name / Club]:[Points]],5,FALSE)),0,VLOOKUP(tblPointScore[[#This Row],[Name / Club]],tblIll_Div2[[Name / Club]:[Points]],5,FALSE))</f>
        <v>0</v>
      </c>
      <c r="J636" s="1">
        <f>IF(ISNA(VLOOKUP(tblPointScore[[#This Row],[Name / Club]],tblIll_Div1[Name / Club],1,FALSE)),IF(ISNA(VLOOKUP(tblPointScore[[#This Row],[Name / Club]],tblIll_Div2[Name / Club],1,FALSE)),0,3),3)</f>
        <v>0</v>
      </c>
      <c r="K636" s="1">
        <f>IF(ISNA(VLOOKUP(tblPointScore[[#This Row],[Name / Club]],tblMac_Div1A[[Name / Club]:[Points]],5,FALSE)),0,VLOOKUP(tblPointScore[[#This Row],[Name / Club]],tblMac_Div1A[[Name / Club]:[Points]],5,FALSE))</f>
        <v>0</v>
      </c>
      <c r="L636" s="1">
        <f>IF(ISNA(VLOOKUP(tblPointScore[[#This Row],[Name / Club]],tblMac_Div1B[[Name / Club]:[Points]],5,FALSE)),0,VLOOKUP(tblPointScore[[#This Row],[Name / Club]],tblMac_Div1B[[Name / Club]:[Points]],5,FALSE))</f>
        <v>0</v>
      </c>
      <c r="M636" s="1">
        <f>IF(ISNA(VLOOKUP(tblPointScore[[#This Row],[Name / Club]],tblMac_Div2A[[Name / Club]:[Points]],5,FALSE)),0,VLOOKUP(tblPointScore[[#This Row],[Name / Club]],tblMac_Div2A[[Name / Club]:[Points]],5,FALSE))</f>
        <v>0</v>
      </c>
      <c r="N636" s="1">
        <f>IF(ISNA(VLOOKUP(tblPointScore[[#This Row],[Name / Club]],tblMac_Div2B[[Name / Club]:[Points]],5,FALSE)),0,VLOOKUP(tblPointScore[[#This Row],[Name / Club]],tblMac_Div2B[[Name / Club]:[Points]],5,FALSE))</f>
        <v>0</v>
      </c>
      <c r="O63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36" s="1">
        <f>IF(ISNA(VLOOKUP(tblPointScore[[#This Row],[Name / Club]],tblNow_Div1A[[Name / Club]:[Points]],5,FALSE)),0,VLOOKUP(tblPointScore[[#This Row],[Name / Club]],tblNow_Div1A[[Name / Club]:[Points]],5,FALSE))</f>
        <v>0</v>
      </c>
      <c r="Q636" s="1">
        <f>IF(ISNA(VLOOKUP(tblPointScore[[#This Row],[Name / Club]],tblNow_Div1B[[Name / Club]:[Points]],5,FALSE)),0,VLOOKUP(tblPointScore[[#This Row],[Name / Club]],tblNow_Div1B[[Name / Club]:[Points]],5,FALSE))</f>
        <v>0</v>
      </c>
      <c r="R636" s="1">
        <f>IF(ISNA(VLOOKUP(tblPointScore[[#This Row],[Name / Club]],tblNow_Div2A[[Name / Club]:[Points]],5,FALSE)),0,VLOOKUP(tblPointScore[[#This Row],[Name / Club]],tblNow_Div2A[[Name / Club]:[Points]],5,FALSE))</f>
        <v>0</v>
      </c>
      <c r="S636" s="1">
        <f>IF(ISNA(VLOOKUP(tblPointScore[[#This Row],[Name / Club]],tblNow_Div2B[[Name / Club]:[Points]],5,FALSE)),0,VLOOKUP(tblPointScore[[#This Row],[Name / Club]],tblNow_Div2B[[Name / Club]:[Points]],5,FALSE))</f>
        <v>0</v>
      </c>
      <c r="T63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36" s="1">
        <f>IF(ISNA(VLOOKUP(tblPointScore[[#This Row],[Name / Club]],tblSthn_Div1[[Name / Club]:[Points]],5,FALSE)),0,VLOOKUP(tblPointScore[[#This Row],[Name / Club]],tblSthn_Div1[[Name / Club]:[Points]],5,FALSE))</f>
        <v>0</v>
      </c>
      <c r="V636" s="1">
        <f>IF(ISNA(VLOOKUP(tblPointScore[[#This Row],[Name / Club]],tblSthn_Div2[[Name / Club]:[Points]],5,FALSE)),0,VLOOKUP(tblPointScore[[#This Row],[Name / Club]],tblSthn_Div2[[Name / Club]:[Points]],5,FALSE))</f>
        <v>0</v>
      </c>
      <c r="W636" s="1">
        <f>IF(ISNA(VLOOKUP(tblPointScore[[#This Row],[Name / Club]],tblSthn_Div1[Name / Club],1,FALSE)),IF(ISNA(VLOOKUP(tblPointScore[[#This Row],[Name / Club]],tblSthn_Div2[Name / Club],1,FALSE)),0,3),3)</f>
        <v>0</v>
      </c>
      <c r="X636" s="9">
        <f>SUM(tblPointScore[[#This Row],[Glbn Div 1]:[Sth H Pts]])</f>
        <v>0</v>
      </c>
      <c r="Y63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3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36" s="38" t="str">
        <f>IF(AND(tblPointScore[[#This Row],[Div 1 Pts]]&gt;0,tblPointScore[[#This Row],[Div 2 Pts]]&gt;0),"Y","N")</f>
        <v>N</v>
      </c>
      <c r="AB636" s="35" t="str">
        <f>IF(AND(tblPointScore[[#This Row],[Mac Div 1 A]]&gt;0,tblPointScore[[#This Row],[Mac Div 1 B]]&gt;0),"Y","N")</f>
        <v>N</v>
      </c>
      <c r="AC636" s="35" t="str">
        <f>IF(AND(tblPointScore[[#This Row],[Mac Div 2 A]]&gt;0,tblPointScore[[#This Row],[Mac Div 2 B]]&gt;0),"Y","N")</f>
        <v>N</v>
      </c>
      <c r="AD636" s="35" t="str">
        <f>IF(AND(tblPointScore[[#This Row],[Now Div 1 A]]&gt;0,tblPointScore[[#This Row],[Now Div 1 B]]&gt;0),"Y","N")</f>
        <v>N</v>
      </c>
      <c r="AE636" s="35" t="str">
        <f>IF(AND(tblPointScore[[#This Row],[Now Div 2 A]]&gt;0,tblPointScore[[#This Row],[Now Div 2 B]]&gt;0),"Y","N")</f>
        <v>N</v>
      </c>
      <c r="AF63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37" spans="1:32" hidden="1">
      <c r="A637" s="1">
        <f ca="1">CELL("row", A636)-1</f>
        <v>635</v>
      </c>
      <c r="B637" s="7" t="s">
        <v>539</v>
      </c>
      <c r="C637" s="7" t="s">
        <v>683</v>
      </c>
      <c r="D637" s="4" t="str">
        <f>CONCATENATE(tblPointScore[[#This Row],[Name]]," - ",tblPointScore[[#This Row],[Club]])</f>
        <v>Vucko Alan - SHCC</v>
      </c>
      <c r="E637" s="1">
        <f>IF(ISNA(VLOOKUP(tblPointScore[[#This Row],[Name / Club]],tblGlbn_Div1[[Name / Club]:[Points]],5,FALSE)),0,VLOOKUP(tblPointScore[[#This Row],[Name / Club]],tblGlbn_Div1[[Name / Club]:[Points]],5,FALSE))</f>
        <v>0</v>
      </c>
      <c r="F637" s="9">
        <f>IF(ISNA(VLOOKUP(tblPointScore[[#This Row],[Name / Club]],tblGlbn_Div2[[Name / Club]:[Points]],5,FALSE)),0,VLOOKUP(tblPointScore[[#This Row],[Name / Club]],tblGlbn_Div2[[Name / Club]:[Points]],5,FALSE))</f>
        <v>0</v>
      </c>
      <c r="G637" s="9">
        <f>IF(ISNA(VLOOKUP(tblPointScore[[#This Row],[Name / Club]],tblGlbn_Div1[Name / Club],1,FALSE)),IF(ISNA(VLOOKUP(tblPointScore[[#This Row],[Name / Club]],tblGlbn_Div2[Name / Club],1,FALSE)),0,3),3)</f>
        <v>0</v>
      </c>
      <c r="H637" s="1">
        <f>IF(ISNA(VLOOKUP(tblPointScore[[#This Row],[Name / Club]],tblIll_Div1[[Name / Club]:[Points]],5,FALSE)),0,VLOOKUP(tblPointScore[[#This Row],[Name / Club]],tblIll_Div1[[Name / Club]:[Points]],5,FALSE))</f>
        <v>0</v>
      </c>
      <c r="I637" s="1">
        <f>IF(ISNA(VLOOKUP(tblPointScore[[#This Row],[Name / Club]],tblIll_Div2[[Name / Club]:[Points]],5,FALSE)),0,VLOOKUP(tblPointScore[[#This Row],[Name / Club]],tblIll_Div2[[Name / Club]:[Points]],5,FALSE))</f>
        <v>0</v>
      </c>
      <c r="J637" s="1">
        <f>IF(ISNA(VLOOKUP(tblPointScore[[#This Row],[Name / Club]],tblIll_Div1[Name / Club],1,FALSE)),IF(ISNA(VLOOKUP(tblPointScore[[#This Row],[Name / Club]],tblIll_Div2[Name / Club],1,FALSE)),0,3),3)</f>
        <v>0</v>
      </c>
      <c r="K637" s="1">
        <f>IF(ISNA(VLOOKUP(tblPointScore[[#This Row],[Name / Club]],tblMac_Div1A[[Name / Club]:[Points]],5,FALSE)),0,VLOOKUP(tblPointScore[[#This Row],[Name / Club]],tblMac_Div1A[[Name / Club]:[Points]],5,FALSE))</f>
        <v>0</v>
      </c>
      <c r="L637" s="1">
        <f>IF(ISNA(VLOOKUP(tblPointScore[[#This Row],[Name / Club]],tblMac_Div1B[[Name / Club]:[Points]],5,FALSE)),0,VLOOKUP(tblPointScore[[#This Row],[Name / Club]],tblMac_Div1B[[Name / Club]:[Points]],5,FALSE))</f>
        <v>0</v>
      </c>
      <c r="M637" s="1">
        <f>IF(ISNA(VLOOKUP(tblPointScore[[#This Row],[Name / Club]],tblMac_Div2A[[Name / Club]:[Points]],5,FALSE)),0,VLOOKUP(tblPointScore[[#This Row],[Name / Club]],tblMac_Div2A[[Name / Club]:[Points]],5,FALSE))</f>
        <v>0</v>
      </c>
      <c r="N637" s="1">
        <f>IF(ISNA(VLOOKUP(tblPointScore[[#This Row],[Name / Club]],tblMac_Div2B[[Name / Club]:[Points]],5,FALSE)),0,VLOOKUP(tblPointScore[[#This Row],[Name / Club]],tblMac_Div2B[[Name / Club]:[Points]],5,FALSE))</f>
        <v>0</v>
      </c>
      <c r="O63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37" s="1">
        <f>IF(ISNA(VLOOKUP(tblPointScore[[#This Row],[Name / Club]],tblNow_Div1A[[Name / Club]:[Points]],5,FALSE)),0,VLOOKUP(tblPointScore[[#This Row],[Name / Club]],tblNow_Div1A[[Name / Club]:[Points]],5,FALSE))</f>
        <v>0</v>
      </c>
      <c r="Q637" s="1">
        <f>IF(ISNA(VLOOKUP(tblPointScore[[#This Row],[Name / Club]],tblNow_Div1B[[Name / Club]:[Points]],5,FALSE)),0,VLOOKUP(tblPointScore[[#This Row],[Name / Club]],tblNow_Div1B[[Name / Club]:[Points]],5,FALSE))</f>
        <v>0</v>
      </c>
      <c r="R637" s="1">
        <f>IF(ISNA(VLOOKUP(tblPointScore[[#This Row],[Name / Club]],tblNow_Div2A[[Name / Club]:[Points]],5,FALSE)),0,VLOOKUP(tblPointScore[[#This Row],[Name / Club]],tblNow_Div2A[[Name / Club]:[Points]],5,FALSE))</f>
        <v>0</v>
      </c>
      <c r="S637" s="1">
        <f>IF(ISNA(VLOOKUP(tblPointScore[[#This Row],[Name / Club]],tblNow_Div2B[[Name / Club]:[Points]],5,FALSE)),0,VLOOKUP(tblPointScore[[#This Row],[Name / Club]],tblNow_Div2B[[Name / Club]:[Points]],5,FALSE))</f>
        <v>0</v>
      </c>
      <c r="T63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37" s="1">
        <f>IF(ISNA(VLOOKUP(tblPointScore[[#This Row],[Name / Club]],tblSthn_Div1[[Name / Club]:[Points]],5,FALSE)),0,VLOOKUP(tblPointScore[[#This Row],[Name / Club]],tblSthn_Div1[[Name / Club]:[Points]],5,FALSE))</f>
        <v>0</v>
      </c>
      <c r="V637" s="1">
        <f>IF(ISNA(VLOOKUP(tblPointScore[[#This Row],[Name / Club]],tblSthn_Div2[[Name / Club]:[Points]],5,FALSE)),0,VLOOKUP(tblPointScore[[#This Row],[Name / Club]],tblSthn_Div2[[Name / Club]:[Points]],5,FALSE))</f>
        <v>0</v>
      </c>
      <c r="W637" s="1">
        <f>IF(ISNA(VLOOKUP(tblPointScore[[#This Row],[Name / Club]],tblSthn_Div1[Name / Club],1,FALSE)),IF(ISNA(VLOOKUP(tblPointScore[[#This Row],[Name / Club]],tblSthn_Div2[Name / Club],1,FALSE)),0,3),3)</f>
        <v>0</v>
      </c>
      <c r="X637" s="9">
        <f>SUM(tblPointScore[[#This Row],[Glbn Div 1]:[Sth H Pts]])</f>
        <v>0</v>
      </c>
      <c r="Y63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3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37" s="38" t="str">
        <f>IF(AND(tblPointScore[[#This Row],[Div 1 Pts]]&gt;0,tblPointScore[[#This Row],[Div 2 Pts]]&gt;0),"Y","N")</f>
        <v>N</v>
      </c>
      <c r="AB637" s="35" t="str">
        <f>IF(AND(tblPointScore[[#This Row],[Mac Div 1 A]]&gt;0,tblPointScore[[#This Row],[Mac Div 1 B]]&gt;0),"Y","N")</f>
        <v>N</v>
      </c>
      <c r="AC637" s="35" t="str">
        <f>IF(AND(tblPointScore[[#This Row],[Mac Div 2 A]]&gt;0,tblPointScore[[#This Row],[Mac Div 2 B]]&gt;0),"Y","N")</f>
        <v>N</v>
      </c>
      <c r="AD637" s="35" t="str">
        <f>IF(AND(tblPointScore[[#This Row],[Now Div 1 A]]&gt;0,tblPointScore[[#This Row],[Now Div 1 B]]&gt;0),"Y","N")</f>
        <v>N</v>
      </c>
      <c r="AE637" s="35" t="str">
        <f>IF(AND(tblPointScore[[#This Row],[Now Div 2 A]]&gt;0,tblPointScore[[#This Row],[Now Div 2 B]]&gt;0),"Y","N")</f>
        <v>N</v>
      </c>
      <c r="AF63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38" spans="1:32" hidden="1">
      <c r="A638" s="1">
        <f ca="1">CELL("row", A637)-1</f>
        <v>636</v>
      </c>
      <c r="B638" s="7" t="s">
        <v>540</v>
      </c>
      <c r="C638" s="7" t="s">
        <v>681</v>
      </c>
      <c r="D638" s="4" t="str">
        <f>CONCATENATE(tblPointScore[[#This Row],[Name]]," - ",tblPointScore[[#This Row],[Club]])</f>
        <v>Wade Heath - GCC</v>
      </c>
      <c r="E638" s="1">
        <f>IF(ISNA(VLOOKUP(tblPointScore[[#This Row],[Name / Club]],tblGlbn_Div1[[Name / Club]:[Points]],5,FALSE)),0,VLOOKUP(tblPointScore[[#This Row],[Name / Club]],tblGlbn_Div1[[Name / Club]:[Points]],5,FALSE))</f>
        <v>0</v>
      </c>
      <c r="F638" s="9">
        <f>IF(ISNA(VLOOKUP(tblPointScore[[#This Row],[Name / Club]],tblGlbn_Div2[[Name / Club]:[Points]],5,FALSE)),0,VLOOKUP(tblPointScore[[#This Row],[Name / Club]],tblGlbn_Div2[[Name / Club]:[Points]],5,FALSE))</f>
        <v>0</v>
      </c>
      <c r="G638" s="9">
        <f>IF(ISNA(VLOOKUP(tblPointScore[[#This Row],[Name / Club]],tblGlbn_Div1[Name / Club],1,FALSE)),IF(ISNA(VLOOKUP(tblPointScore[[#This Row],[Name / Club]],tblGlbn_Div2[Name / Club],1,FALSE)),0,3),3)</f>
        <v>0</v>
      </c>
      <c r="H638" s="1">
        <f>IF(ISNA(VLOOKUP(tblPointScore[[#This Row],[Name / Club]],tblIll_Div1[[Name / Club]:[Points]],5,FALSE)),0,VLOOKUP(tblPointScore[[#This Row],[Name / Club]],tblIll_Div1[[Name / Club]:[Points]],5,FALSE))</f>
        <v>0</v>
      </c>
      <c r="I638" s="1">
        <f>IF(ISNA(VLOOKUP(tblPointScore[[#This Row],[Name / Club]],tblIll_Div2[[Name / Club]:[Points]],5,FALSE)),0,VLOOKUP(tblPointScore[[#This Row],[Name / Club]],tblIll_Div2[[Name / Club]:[Points]],5,FALSE))</f>
        <v>0</v>
      </c>
      <c r="J638" s="1">
        <f>IF(ISNA(VLOOKUP(tblPointScore[[#This Row],[Name / Club]],tblIll_Div1[Name / Club],1,FALSE)),IF(ISNA(VLOOKUP(tblPointScore[[#This Row],[Name / Club]],tblIll_Div2[Name / Club],1,FALSE)),0,3),3)</f>
        <v>0</v>
      </c>
      <c r="K638" s="1">
        <f>IF(ISNA(VLOOKUP(tblPointScore[[#This Row],[Name / Club]],tblMac_Div1A[[Name / Club]:[Points]],5,FALSE)),0,VLOOKUP(tblPointScore[[#This Row],[Name / Club]],tblMac_Div1A[[Name / Club]:[Points]],5,FALSE))</f>
        <v>0</v>
      </c>
      <c r="L638" s="1">
        <f>IF(ISNA(VLOOKUP(tblPointScore[[#This Row],[Name / Club]],tblMac_Div1B[[Name / Club]:[Points]],5,FALSE)),0,VLOOKUP(tblPointScore[[#This Row],[Name / Club]],tblMac_Div1B[[Name / Club]:[Points]],5,FALSE))</f>
        <v>0</v>
      </c>
      <c r="M638" s="1">
        <f>IF(ISNA(VLOOKUP(tblPointScore[[#This Row],[Name / Club]],tblMac_Div2A[[Name / Club]:[Points]],5,FALSE)),0,VLOOKUP(tblPointScore[[#This Row],[Name / Club]],tblMac_Div2A[[Name / Club]:[Points]],5,FALSE))</f>
        <v>0</v>
      </c>
      <c r="N638" s="1">
        <f>IF(ISNA(VLOOKUP(tblPointScore[[#This Row],[Name / Club]],tblMac_Div2B[[Name / Club]:[Points]],5,FALSE)),0,VLOOKUP(tblPointScore[[#This Row],[Name / Club]],tblMac_Div2B[[Name / Club]:[Points]],5,FALSE))</f>
        <v>0</v>
      </c>
      <c r="O63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38" s="1">
        <f>IF(ISNA(VLOOKUP(tblPointScore[[#This Row],[Name / Club]],tblNow_Div1A[[Name / Club]:[Points]],5,FALSE)),0,VLOOKUP(tblPointScore[[#This Row],[Name / Club]],tblNow_Div1A[[Name / Club]:[Points]],5,FALSE))</f>
        <v>0</v>
      </c>
      <c r="Q638" s="1">
        <f>IF(ISNA(VLOOKUP(tblPointScore[[#This Row],[Name / Club]],tblNow_Div1B[[Name / Club]:[Points]],5,FALSE)),0,VLOOKUP(tblPointScore[[#This Row],[Name / Club]],tblNow_Div1B[[Name / Club]:[Points]],5,FALSE))</f>
        <v>0</v>
      </c>
      <c r="R638" s="1">
        <f>IF(ISNA(VLOOKUP(tblPointScore[[#This Row],[Name / Club]],tblNow_Div2A[[Name / Club]:[Points]],5,FALSE)),0,VLOOKUP(tblPointScore[[#This Row],[Name / Club]],tblNow_Div2A[[Name / Club]:[Points]],5,FALSE))</f>
        <v>0</v>
      </c>
      <c r="S638" s="1">
        <f>IF(ISNA(VLOOKUP(tblPointScore[[#This Row],[Name / Club]],tblNow_Div2B[[Name / Club]:[Points]],5,FALSE)),0,VLOOKUP(tblPointScore[[#This Row],[Name / Club]],tblNow_Div2B[[Name / Club]:[Points]],5,FALSE))</f>
        <v>0</v>
      </c>
      <c r="T63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38" s="1">
        <f>IF(ISNA(VLOOKUP(tblPointScore[[#This Row],[Name / Club]],tblSthn_Div1[[Name / Club]:[Points]],5,FALSE)),0,VLOOKUP(tblPointScore[[#This Row],[Name / Club]],tblSthn_Div1[[Name / Club]:[Points]],5,FALSE))</f>
        <v>0</v>
      </c>
      <c r="V638" s="1">
        <f>IF(ISNA(VLOOKUP(tblPointScore[[#This Row],[Name / Club]],tblSthn_Div2[[Name / Club]:[Points]],5,FALSE)),0,VLOOKUP(tblPointScore[[#This Row],[Name / Club]],tblSthn_Div2[[Name / Club]:[Points]],5,FALSE))</f>
        <v>0</v>
      </c>
      <c r="W638" s="1">
        <f>IF(ISNA(VLOOKUP(tblPointScore[[#This Row],[Name / Club]],tblSthn_Div1[Name / Club],1,FALSE)),IF(ISNA(VLOOKUP(tblPointScore[[#This Row],[Name / Club]],tblSthn_Div2[Name / Club],1,FALSE)),0,3),3)</f>
        <v>0</v>
      </c>
      <c r="X638" s="9">
        <f>SUM(tblPointScore[[#This Row],[Glbn Div 1]:[Sth H Pts]])</f>
        <v>0</v>
      </c>
      <c r="Y63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3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38" s="38" t="str">
        <f>IF(AND(tblPointScore[[#This Row],[Div 1 Pts]]&gt;0,tblPointScore[[#This Row],[Div 2 Pts]]&gt;0),"Y","N")</f>
        <v>N</v>
      </c>
      <c r="AB638" s="35" t="str">
        <f>IF(AND(tblPointScore[[#This Row],[Mac Div 1 A]]&gt;0,tblPointScore[[#This Row],[Mac Div 1 B]]&gt;0),"Y","N")</f>
        <v>N</v>
      </c>
      <c r="AC638" s="35" t="str">
        <f>IF(AND(tblPointScore[[#This Row],[Mac Div 2 A]]&gt;0,tblPointScore[[#This Row],[Mac Div 2 B]]&gt;0),"Y","N")</f>
        <v>N</v>
      </c>
      <c r="AD638" s="35" t="str">
        <f>IF(AND(tblPointScore[[#This Row],[Now Div 1 A]]&gt;0,tblPointScore[[#This Row],[Now Div 1 B]]&gt;0),"Y","N")</f>
        <v>N</v>
      </c>
      <c r="AE638" s="35" t="str">
        <f>IF(AND(tblPointScore[[#This Row],[Now Div 2 A]]&gt;0,tblPointScore[[#This Row],[Now Div 2 B]]&gt;0),"Y","N")</f>
        <v>N</v>
      </c>
      <c r="AF63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39" spans="1:32" hidden="1">
      <c r="A639" s="20">
        <f ca="1">CELL("row", A638)-1</f>
        <v>637</v>
      </c>
      <c r="B639" s="43" t="s">
        <v>644</v>
      </c>
      <c r="C639" s="43" t="s">
        <v>681</v>
      </c>
      <c r="D639" s="22" t="str">
        <f>CONCATENATE(tblPointScore[[#This Row],[Name]]," - ",tblPointScore[[#This Row],[Club]])</f>
        <v>Wade Tony - GCC</v>
      </c>
      <c r="E639" s="23">
        <f>IF(ISNA(VLOOKUP(tblPointScore[[#This Row],[Name / Club]],tblGlbn_Div1[[Name / Club]:[Points]],5,FALSE)),0,VLOOKUP(tblPointScore[[#This Row],[Name / Club]],tblGlbn_Div1[[Name / Club]:[Points]],5,FALSE))</f>
        <v>0</v>
      </c>
      <c r="F639" s="23">
        <f>IF(ISNA(VLOOKUP(tblPointScore[[#This Row],[Name / Club]],tblGlbn_Div2[[Name / Club]:[Points]],5,FALSE)),0,VLOOKUP(tblPointScore[[#This Row],[Name / Club]],tblGlbn_Div2[[Name / Club]:[Points]],5,FALSE))</f>
        <v>0</v>
      </c>
      <c r="G639" s="23">
        <f>IF(ISNA(VLOOKUP(tblPointScore[[#This Row],[Name / Club]],tblGlbn_Div1[Name / Club],1,FALSE)),IF(ISNA(VLOOKUP(tblPointScore[[#This Row],[Name / Club]],tblGlbn_Div2[Name / Club],1,FALSE)),0,3),3)</f>
        <v>0</v>
      </c>
      <c r="H639" s="23">
        <f>IF(ISNA(VLOOKUP(tblPointScore[[#This Row],[Name / Club]],tblIll_Div1[[Name / Club]:[Points]],5,FALSE)),0,VLOOKUP(tblPointScore[[#This Row],[Name / Club]],tblIll_Div1[[Name / Club]:[Points]],5,FALSE))</f>
        <v>0</v>
      </c>
      <c r="I639" s="23">
        <f>IF(ISNA(VLOOKUP(tblPointScore[[#This Row],[Name / Club]],tblIll_Div2[[Name / Club]:[Points]],5,FALSE)),0,VLOOKUP(tblPointScore[[#This Row],[Name / Club]],tblIll_Div2[[Name / Club]:[Points]],5,FALSE))</f>
        <v>0</v>
      </c>
      <c r="J639" s="23">
        <f>IF(ISNA(VLOOKUP(tblPointScore[[#This Row],[Name / Club]],tblIll_Div1[Name / Club],1,FALSE)),IF(ISNA(VLOOKUP(tblPointScore[[#This Row],[Name / Club]],tblIll_Div2[Name / Club],1,FALSE)),0,3),3)</f>
        <v>0</v>
      </c>
      <c r="K639" s="23">
        <f>IF(ISNA(VLOOKUP(tblPointScore[[#This Row],[Name / Club]],tblMac_Div1A[[Name / Club]:[Points]],5,FALSE)),0,VLOOKUP(tblPointScore[[#This Row],[Name / Club]],tblMac_Div1A[[Name / Club]:[Points]],5,FALSE))</f>
        <v>0</v>
      </c>
      <c r="L639" s="23">
        <f>IF(ISNA(VLOOKUP(tblPointScore[[#This Row],[Name / Club]],tblMac_Div1B[[Name / Club]:[Points]],5,FALSE)),0,VLOOKUP(tblPointScore[[#This Row],[Name / Club]],tblMac_Div1B[[Name / Club]:[Points]],5,FALSE))</f>
        <v>0</v>
      </c>
      <c r="M639" s="23">
        <f>IF(ISNA(VLOOKUP(tblPointScore[[#This Row],[Name / Club]],tblMac_Div2A[[Name / Club]:[Points]],5,FALSE)),0,VLOOKUP(tblPointScore[[#This Row],[Name / Club]],tblMac_Div2A[[Name / Club]:[Points]],5,FALSE))</f>
        <v>0</v>
      </c>
      <c r="N639" s="23">
        <f>IF(ISNA(VLOOKUP(tblPointScore[[#This Row],[Name / Club]],tblMac_Div2B[[Name / Club]:[Points]],5,FALSE)),0,VLOOKUP(tblPointScore[[#This Row],[Name / Club]],tblMac_Div2B[[Name / Club]:[Points]],5,FALSE))</f>
        <v>0</v>
      </c>
      <c r="O639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39" s="23">
        <f>IF(ISNA(VLOOKUP(tblPointScore[[#This Row],[Name / Club]],tblNow_Div1A[[Name / Club]:[Points]],5,FALSE)),0,VLOOKUP(tblPointScore[[#This Row],[Name / Club]],tblNow_Div1A[[Name / Club]:[Points]],5,FALSE))</f>
        <v>0</v>
      </c>
      <c r="Q639" s="23">
        <f>IF(ISNA(VLOOKUP(tblPointScore[[#This Row],[Name / Club]],tblNow_Div1B[[Name / Club]:[Points]],5,FALSE)),0,VLOOKUP(tblPointScore[[#This Row],[Name / Club]],tblNow_Div1B[[Name / Club]:[Points]],5,FALSE))</f>
        <v>0</v>
      </c>
      <c r="R639" s="23">
        <f>IF(ISNA(VLOOKUP(tblPointScore[[#This Row],[Name / Club]],tblNow_Div2A[[Name / Club]:[Points]],5,FALSE)),0,VLOOKUP(tblPointScore[[#This Row],[Name / Club]],tblNow_Div2A[[Name / Club]:[Points]],5,FALSE))</f>
        <v>0</v>
      </c>
      <c r="S639" s="23">
        <f>IF(ISNA(VLOOKUP(tblPointScore[[#This Row],[Name / Club]],tblNow_Div2B[[Name / Club]:[Points]],5,FALSE)),0,VLOOKUP(tblPointScore[[#This Row],[Name / Club]],tblNow_Div2B[[Name / Club]:[Points]],5,FALSE))</f>
        <v>0</v>
      </c>
      <c r="T639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39" s="23">
        <f>IF(ISNA(VLOOKUP(tblPointScore[[#This Row],[Name / Club]],tblSthn_Div1[[Name / Club]:[Points]],5,FALSE)),0,VLOOKUP(tblPointScore[[#This Row],[Name / Club]],tblSthn_Div1[[Name / Club]:[Points]],5,FALSE))</f>
        <v>0</v>
      </c>
      <c r="V639" s="23">
        <f>IF(ISNA(VLOOKUP(tblPointScore[[#This Row],[Name / Club]],tblSthn_Div2[[Name / Club]:[Points]],5,FALSE)),0,VLOOKUP(tblPointScore[[#This Row],[Name / Club]],tblSthn_Div2[[Name / Club]:[Points]],5,FALSE))</f>
        <v>0</v>
      </c>
      <c r="W639" s="23">
        <f>IF(ISNA(VLOOKUP(tblPointScore[[#This Row],[Name / Club]],tblSthn_Div1[Name / Club],1,FALSE)),IF(ISNA(VLOOKUP(tblPointScore[[#This Row],[Name / Club]],tblSthn_Div2[Name / Club],1,FALSE)),0,3),3)</f>
        <v>0</v>
      </c>
      <c r="X639" s="23">
        <f>SUM(tblPointScore[[#This Row],[Glbn Div 1]:[Sth H Pts]])</f>
        <v>0</v>
      </c>
      <c r="Y639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39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39" s="44" t="str">
        <f>IF(AND(tblPointScore[[#This Row],[Div 1 Pts]]&gt;0,tblPointScore[[#This Row],[Div 2 Pts]]&gt;0),"Y","N")</f>
        <v>N</v>
      </c>
      <c r="AB639" s="45" t="str">
        <f>IF(AND(tblPointScore[[#This Row],[Mac Div 1 A]]&gt;0,tblPointScore[[#This Row],[Mac Div 1 B]]&gt;0),"Y","N")</f>
        <v>N</v>
      </c>
      <c r="AC639" s="45" t="str">
        <f>IF(AND(tblPointScore[[#This Row],[Mac Div 2 A]]&gt;0,tblPointScore[[#This Row],[Mac Div 2 B]]&gt;0),"Y","N")</f>
        <v>N</v>
      </c>
      <c r="AD639" s="45" t="str">
        <f>IF(AND(tblPointScore[[#This Row],[Now Div 1 A]]&gt;0,tblPointScore[[#This Row],[Now Div 1 B]]&gt;0),"Y","N")</f>
        <v>N</v>
      </c>
      <c r="AE639" s="45" t="str">
        <f>IF(AND(tblPointScore[[#This Row],[Now Div 2 A]]&gt;0,tblPointScore[[#This Row],[Now Div 2 B]]&gt;0),"Y","N")</f>
        <v>N</v>
      </c>
      <c r="AF639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40" spans="1:32" hidden="1">
      <c r="A640" s="1">
        <f ca="1">CELL("row", A639)-1</f>
        <v>638</v>
      </c>
      <c r="B640" s="7" t="s">
        <v>332</v>
      </c>
      <c r="C640" s="7" t="s">
        <v>685</v>
      </c>
      <c r="D640" s="4" t="str">
        <f>CONCATENATE(tblPointScore[[#This Row],[Name]]," - ",tblPointScore[[#This Row],[Club]])</f>
        <v>Waghorn Joanne - ICC</v>
      </c>
      <c r="E640" s="1">
        <f>IF(ISNA(VLOOKUP(tblPointScore[[#This Row],[Name / Club]],tblGlbn_Div1[[Name / Club]:[Points]],5,FALSE)),0,VLOOKUP(tblPointScore[[#This Row],[Name / Club]],tblGlbn_Div1[[Name / Club]:[Points]],5,FALSE))</f>
        <v>0</v>
      </c>
      <c r="F640" s="1">
        <f>IF(ISNA(VLOOKUP(tblPointScore[[#This Row],[Name / Club]],tblGlbn_Div2[[Name / Club]:[Points]],5,FALSE)),0,VLOOKUP(tblPointScore[[#This Row],[Name / Club]],tblGlbn_Div2[[Name / Club]:[Points]],5,FALSE))</f>
        <v>0</v>
      </c>
      <c r="G640" s="1">
        <f>IF(ISNA(VLOOKUP(tblPointScore[[#This Row],[Name / Club]],tblGlbn_Div1[Name / Club],1,FALSE)),IF(ISNA(VLOOKUP(tblPointScore[[#This Row],[Name / Club]],tblGlbn_Div2[Name / Club],1,FALSE)),0,3),3)</f>
        <v>0</v>
      </c>
      <c r="H640" s="1">
        <f>IF(ISNA(VLOOKUP(tblPointScore[[#This Row],[Name / Club]],tblIll_Div1[[Name / Club]:[Points]],5,FALSE)),0,VLOOKUP(tblPointScore[[#This Row],[Name / Club]],tblIll_Div1[[Name / Club]:[Points]],5,FALSE))</f>
        <v>0</v>
      </c>
      <c r="I640" s="1">
        <f>IF(ISNA(VLOOKUP(tblPointScore[[#This Row],[Name / Club]],tblIll_Div2[[Name / Club]:[Points]],5,FALSE)),0,VLOOKUP(tblPointScore[[#This Row],[Name / Club]],tblIll_Div2[[Name / Club]:[Points]],5,FALSE))</f>
        <v>0</v>
      </c>
      <c r="J640" s="1">
        <f>IF(ISNA(VLOOKUP(tblPointScore[[#This Row],[Name / Club]],tblIll_Div1[Name / Club],1,FALSE)),IF(ISNA(VLOOKUP(tblPointScore[[#This Row],[Name / Club]],tblIll_Div2[Name / Club],1,FALSE)),0,3),3)</f>
        <v>0</v>
      </c>
      <c r="K640" s="1">
        <f>IF(ISNA(VLOOKUP(tblPointScore[[#This Row],[Name / Club]],tblMac_Div1A[[Name / Club]:[Points]],5,FALSE)),0,VLOOKUP(tblPointScore[[#This Row],[Name / Club]],tblMac_Div1A[[Name / Club]:[Points]],5,FALSE))</f>
        <v>0</v>
      </c>
      <c r="L640" s="1">
        <f>IF(ISNA(VLOOKUP(tblPointScore[[#This Row],[Name / Club]],tblMac_Div1B[[Name / Club]:[Points]],5,FALSE)),0,VLOOKUP(tblPointScore[[#This Row],[Name / Club]],tblMac_Div1B[[Name / Club]:[Points]],5,FALSE))</f>
        <v>0</v>
      </c>
      <c r="M640" s="1">
        <f>IF(ISNA(VLOOKUP(tblPointScore[[#This Row],[Name / Club]],tblMac_Div2A[[Name / Club]:[Points]],5,FALSE)),0,VLOOKUP(tblPointScore[[#This Row],[Name / Club]],tblMac_Div2A[[Name / Club]:[Points]],5,FALSE))</f>
        <v>0</v>
      </c>
      <c r="N640" s="1">
        <f>IF(ISNA(VLOOKUP(tblPointScore[[#This Row],[Name / Club]],tblMac_Div2B[[Name / Club]:[Points]],5,FALSE)),0,VLOOKUP(tblPointScore[[#This Row],[Name / Club]],tblMac_Div2B[[Name / Club]:[Points]],5,FALSE))</f>
        <v>0</v>
      </c>
      <c r="O64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40" s="1">
        <f>IF(ISNA(VLOOKUP(tblPointScore[[#This Row],[Name / Club]],tblNow_Div1A[[Name / Club]:[Points]],5,FALSE)),0,VLOOKUP(tblPointScore[[#This Row],[Name / Club]],tblNow_Div1A[[Name / Club]:[Points]],5,FALSE))</f>
        <v>0</v>
      </c>
      <c r="Q640" s="1">
        <f>IF(ISNA(VLOOKUP(tblPointScore[[#This Row],[Name / Club]],tblNow_Div1B[[Name / Club]:[Points]],5,FALSE)),0,VLOOKUP(tblPointScore[[#This Row],[Name / Club]],tblNow_Div1B[[Name / Club]:[Points]],5,FALSE))</f>
        <v>0</v>
      </c>
      <c r="R640" s="1">
        <f>IF(ISNA(VLOOKUP(tblPointScore[[#This Row],[Name / Club]],tblNow_Div2A[[Name / Club]:[Points]],5,FALSE)),0,VLOOKUP(tblPointScore[[#This Row],[Name / Club]],tblNow_Div2A[[Name / Club]:[Points]],5,FALSE))</f>
        <v>0</v>
      </c>
      <c r="S640" s="1">
        <f>IF(ISNA(VLOOKUP(tblPointScore[[#This Row],[Name / Club]],tblNow_Div2B[[Name / Club]:[Points]],5,FALSE)),0,VLOOKUP(tblPointScore[[#This Row],[Name / Club]],tblNow_Div2B[[Name / Club]:[Points]],5,FALSE))</f>
        <v>0</v>
      </c>
      <c r="T64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40" s="1">
        <f>IF(ISNA(VLOOKUP(tblPointScore[[#This Row],[Name / Club]],tblSthn_Div1[[Name / Club]:[Points]],5,FALSE)),0,VLOOKUP(tblPointScore[[#This Row],[Name / Club]],tblSthn_Div1[[Name / Club]:[Points]],5,FALSE))</f>
        <v>0</v>
      </c>
      <c r="V640" s="1">
        <f>IF(ISNA(VLOOKUP(tblPointScore[[#This Row],[Name / Club]],tblSthn_Div2[[Name / Club]:[Points]],5,FALSE)),0,VLOOKUP(tblPointScore[[#This Row],[Name / Club]],tblSthn_Div2[[Name / Club]:[Points]],5,FALSE))</f>
        <v>0</v>
      </c>
      <c r="W640" s="1">
        <f>IF(ISNA(VLOOKUP(tblPointScore[[#This Row],[Name / Club]],tblSthn_Div1[Name / Club],1,FALSE)),IF(ISNA(VLOOKUP(tblPointScore[[#This Row],[Name / Club]],tblSthn_Div2[Name / Club],1,FALSE)),0,3),3)</f>
        <v>0</v>
      </c>
      <c r="X640" s="1">
        <f>SUM(tblPointScore[[#This Row],[Glbn Div 1]:[Sth H Pts]])</f>
        <v>0</v>
      </c>
      <c r="Y64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4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40" s="38" t="str">
        <f>IF(AND(tblPointScore[[#This Row],[Div 1 Pts]]&gt;0,tblPointScore[[#This Row],[Div 2 Pts]]&gt;0),"Y","N")</f>
        <v>N</v>
      </c>
      <c r="AB640" s="35" t="str">
        <f>IF(AND(tblPointScore[[#This Row],[Mac Div 1 A]]&gt;0,tblPointScore[[#This Row],[Mac Div 1 B]]&gt;0),"Y","N")</f>
        <v>N</v>
      </c>
      <c r="AC640" s="35" t="str">
        <f>IF(AND(tblPointScore[[#This Row],[Mac Div 2 A]]&gt;0,tblPointScore[[#This Row],[Mac Div 2 B]]&gt;0),"Y","N")</f>
        <v>N</v>
      </c>
      <c r="AD640" s="35" t="str">
        <f>IF(AND(tblPointScore[[#This Row],[Now Div 1 A]]&gt;0,tblPointScore[[#This Row],[Now Div 1 B]]&gt;0),"Y","N")</f>
        <v>N</v>
      </c>
      <c r="AE640" s="35" t="str">
        <f>IF(AND(tblPointScore[[#This Row],[Now Div 2 A]]&gt;0,tblPointScore[[#This Row],[Now Div 2 B]]&gt;0),"Y","N")</f>
        <v>N</v>
      </c>
      <c r="AF64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41" spans="1:32" hidden="1">
      <c r="A641" s="1">
        <f ca="1">CELL("row", A640)-1</f>
        <v>639</v>
      </c>
      <c r="B641" s="7" t="s">
        <v>333</v>
      </c>
      <c r="C641" s="7" t="s">
        <v>682</v>
      </c>
      <c r="D641" s="4" t="str">
        <f>CONCATENATE(tblPointScore[[#This Row],[Name]]," - ",tblPointScore[[#This Row],[Club]])</f>
        <v>Wakeling Scott - CCC</v>
      </c>
      <c r="E641" s="1">
        <f>IF(ISNA(VLOOKUP(tblPointScore[[#This Row],[Name / Club]],tblGlbn_Div1[[Name / Club]:[Points]],5,FALSE)),0,VLOOKUP(tblPointScore[[#This Row],[Name / Club]],tblGlbn_Div1[[Name / Club]:[Points]],5,FALSE))</f>
        <v>0</v>
      </c>
      <c r="F641" s="1">
        <f>IF(ISNA(VLOOKUP(tblPointScore[[#This Row],[Name / Club]],tblGlbn_Div2[[Name / Club]:[Points]],5,FALSE)),0,VLOOKUP(tblPointScore[[#This Row],[Name / Club]],tblGlbn_Div2[[Name / Club]:[Points]],5,FALSE))</f>
        <v>0</v>
      </c>
      <c r="G641" s="1">
        <f>IF(ISNA(VLOOKUP(tblPointScore[[#This Row],[Name / Club]],tblGlbn_Div1[Name / Club],1,FALSE)),IF(ISNA(VLOOKUP(tblPointScore[[#This Row],[Name / Club]],tblGlbn_Div2[Name / Club],1,FALSE)),0,3),3)</f>
        <v>0</v>
      </c>
      <c r="H641" s="1">
        <f>IF(ISNA(VLOOKUP(tblPointScore[[#This Row],[Name / Club]],tblIll_Div1[[Name / Club]:[Points]],5,FALSE)),0,VLOOKUP(tblPointScore[[#This Row],[Name / Club]],tblIll_Div1[[Name / Club]:[Points]],5,FALSE))</f>
        <v>0</v>
      </c>
      <c r="I641" s="1">
        <f>IF(ISNA(VLOOKUP(tblPointScore[[#This Row],[Name / Club]],tblIll_Div2[[Name / Club]:[Points]],5,FALSE)),0,VLOOKUP(tblPointScore[[#This Row],[Name / Club]],tblIll_Div2[[Name / Club]:[Points]],5,FALSE))</f>
        <v>0</v>
      </c>
      <c r="J641" s="1">
        <f>IF(ISNA(VLOOKUP(tblPointScore[[#This Row],[Name / Club]],tblIll_Div1[Name / Club],1,FALSE)),IF(ISNA(VLOOKUP(tblPointScore[[#This Row],[Name / Club]],tblIll_Div2[Name / Club],1,FALSE)),0,3),3)</f>
        <v>0</v>
      </c>
      <c r="K641" s="1">
        <f>IF(ISNA(VLOOKUP(tblPointScore[[#This Row],[Name / Club]],tblMac_Div1A[[Name / Club]:[Points]],5,FALSE)),0,VLOOKUP(tblPointScore[[#This Row],[Name / Club]],tblMac_Div1A[[Name / Club]:[Points]],5,FALSE))</f>
        <v>0</v>
      </c>
      <c r="L641" s="1">
        <f>IF(ISNA(VLOOKUP(tblPointScore[[#This Row],[Name / Club]],tblMac_Div1B[[Name / Club]:[Points]],5,FALSE)),0,VLOOKUP(tblPointScore[[#This Row],[Name / Club]],tblMac_Div1B[[Name / Club]:[Points]],5,FALSE))</f>
        <v>0</v>
      </c>
      <c r="M641" s="1">
        <f>IF(ISNA(VLOOKUP(tblPointScore[[#This Row],[Name / Club]],tblMac_Div2A[[Name / Club]:[Points]],5,FALSE)),0,VLOOKUP(tblPointScore[[#This Row],[Name / Club]],tblMac_Div2A[[Name / Club]:[Points]],5,FALSE))</f>
        <v>0</v>
      </c>
      <c r="N641" s="1">
        <f>IF(ISNA(VLOOKUP(tblPointScore[[#This Row],[Name / Club]],tblMac_Div2B[[Name / Club]:[Points]],5,FALSE)),0,VLOOKUP(tblPointScore[[#This Row],[Name / Club]],tblMac_Div2B[[Name / Club]:[Points]],5,FALSE))</f>
        <v>0</v>
      </c>
      <c r="O641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41" s="1">
        <f>IF(ISNA(VLOOKUP(tblPointScore[[#This Row],[Name / Club]],tblNow_Div1A[[Name / Club]:[Points]],5,FALSE)),0,VLOOKUP(tblPointScore[[#This Row],[Name / Club]],tblNow_Div1A[[Name / Club]:[Points]],5,FALSE))</f>
        <v>0</v>
      </c>
      <c r="Q641" s="1">
        <f>IF(ISNA(VLOOKUP(tblPointScore[[#This Row],[Name / Club]],tblNow_Div1B[[Name / Club]:[Points]],5,FALSE)),0,VLOOKUP(tblPointScore[[#This Row],[Name / Club]],tblNow_Div1B[[Name / Club]:[Points]],5,FALSE))</f>
        <v>0</v>
      </c>
      <c r="R641" s="1">
        <f>IF(ISNA(VLOOKUP(tblPointScore[[#This Row],[Name / Club]],tblNow_Div2A[[Name / Club]:[Points]],5,FALSE)),0,VLOOKUP(tblPointScore[[#This Row],[Name / Club]],tblNow_Div2A[[Name / Club]:[Points]],5,FALSE))</f>
        <v>0</v>
      </c>
      <c r="S641" s="1">
        <f>IF(ISNA(VLOOKUP(tblPointScore[[#This Row],[Name / Club]],tblNow_Div2B[[Name / Club]:[Points]],5,FALSE)),0,VLOOKUP(tblPointScore[[#This Row],[Name / Club]],tblNow_Div2B[[Name / Club]:[Points]],5,FALSE))</f>
        <v>0</v>
      </c>
      <c r="T641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41" s="1">
        <f>IF(ISNA(VLOOKUP(tblPointScore[[#This Row],[Name / Club]],tblSthn_Div1[[Name / Club]:[Points]],5,FALSE)),0,VLOOKUP(tblPointScore[[#This Row],[Name / Club]],tblSthn_Div1[[Name / Club]:[Points]],5,FALSE))</f>
        <v>0</v>
      </c>
      <c r="V641" s="1">
        <f>IF(ISNA(VLOOKUP(tblPointScore[[#This Row],[Name / Club]],tblSthn_Div2[[Name / Club]:[Points]],5,FALSE)),0,VLOOKUP(tblPointScore[[#This Row],[Name / Club]],tblSthn_Div2[[Name / Club]:[Points]],5,FALSE))</f>
        <v>0</v>
      </c>
      <c r="W641" s="1">
        <f>IF(ISNA(VLOOKUP(tblPointScore[[#This Row],[Name / Club]],tblSthn_Div1[Name / Club],1,FALSE)),IF(ISNA(VLOOKUP(tblPointScore[[#This Row],[Name / Club]],tblSthn_Div2[Name / Club],1,FALSE)),0,3),3)</f>
        <v>0</v>
      </c>
      <c r="X641" s="1">
        <f>SUM(tblPointScore[[#This Row],[Glbn Div 1]:[Sth H Pts]])</f>
        <v>0</v>
      </c>
      <c r="Y64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4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41" s="38" t="str">
        <f>IF(AND(tblPointScore[[#This Row],[Div 1 Pts]]&gt;0,tblPointScore[[#This Row],[Div 2 Pts]]&gt;0),"Y","N")</f>
        <v>N</v>
      </c>
      <c r="AB641" s="35" t="str">
        <f>IF(AND(tblPointScore[[#This Row],[Mac Div 1 A]]&gt;0,tblPointScore[[#This Row],[Mac Div 1 B]]&gt;0),"Y","N")</f>
        <v>N</v>
      </c>
      <c r="AC641" s="35" t="str">
        <f>IF(AND(tblPointScore[[#This Row],[Mac Div 2 A]]&gt;0,tblPointScore[[#This Row],[Mac Div 2 B]]&gt;0),"Y","N")</f>
        <v>N</v>
      </c>
      <c r="AD641" s="35" t="str">
        <f>IF(AND(tblPointScore[[#This Row],[Now Div 1 A]]&gt;0,tblPointScore[[#This Row],[Now Div 1 B]]&gt;0),"Y","N")</f>
        <v>N</v>
      </c>
      <c r="AE641" s="35" t="str">
        <f>IF(AND(tblPointScore[[#This Row],[Now Div 2 A]]&gt;0,tblPointScore[[#This Row],[Now Div 2 B]]&gt;0),"Y","N")</f>
        <v>N</v>
      </c>
      <c r="AF64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42" spans="1:32" hidden="1">
      <c r="A642" s="1">
        <f ca="1">CELL("row", A641)-1</f>
        <v>640</v>
      </c>
      <c r="B642" s="7" t="s">
        <v>365</v>
      </c>
      <c r="C642" s="7" t="s">
        <v>681</v>
      </c>
      <c r="D642" s="4" t="str">
        <f>CONCATENATE(tblPointScore[[#This Row],[Name]]," - ",tblPointScore[[#This Row],[Club]])</f>
        <v>Walsh Gerard - GCC</v>
      </c>
      <c r="E642" s="1">
        <f>IF(ISNA(VLOOKUP(tblPointScore[[#This Row],[Name / Club]],tblGlbn_Div1[[Name / Club]:[Points]],5,FALSE)),0,VLOOKUP(tblPointScore[[#This Row],[Name / Club]],tblGlbn_Div1[[Name / Club]:[Points]],5,FALSE))</f>
        <v>0</v>
      </c>
      <c r="F642" s="9">
        <f>IF(ISNA(VLOOKUP(tblPointScore[[#This Row],[Name / Club]],tblGlbn_Div2[[Name / Club]:[Points]],5,FALSE)),0,VLOOKUP(tblPointScore[[#This Row],[Name / Club]],tblGlbn_Div2[[Name / Club]:[Points]],5,FALSE))</f>
        <v>0</v>
      </c>
      <c r="G642" s="9">
        <f>IF(ISNA(VLOOKUP(tblPointScore[[#This Row],[Name / Club]],tblGlbn_Div1[Name / Club],1,FALSE)),IF(ISNA(VLOOKUP(tblPointScore[[#This Row],[Name / Club]],tblGlbn_Div2[Name / Club],1,FALSE)),0,3),3)</f>
        <v>0</v>
      </c>
      <c r="H642" s="1">
        <f>IF(ISNA(VLOOKUP(tblPointScore[[#This Row],[Name / Club]],tblIll_Div1[[Name / Club]:[Points]],5,FALSE)),0,VLOOKUP(tblPointScore[[#This Row],[Name / Club]],tblIll_Div1[[Name / Club]:[Points]],5,FALSE))</f>
        <v>0</v>
      </c>
      <c r="I642" s="1">
        <f>IF(ISNA(VLOOKUP(tblPointScore[[#This Row],[Name / Club]],tblIll_Div2[[Name / Club]:[Points]],5,FALSE)),0,VLOOKUP(tblPointScore[[#This Row],[Name / Club]],tblIll_Div2[[Name / Club]:[Points]],5,FALSE))</f>
        <v>0</v>
      </c>
      <c r="J642" s="1">
        <f>IF(ISNA(VLOOKUP(tblPointScore[[#This Row],[Name / Club]],tblIll_Div1[Name / Club],1,FALSE)),IF(ISNA(VLOOKUP(tblPointScore[[#This Row],[Name / Club]],tblIll_Div2[Name / Club],1,FALSE)),0,3),3)</f>
        <v>0</v>
      </c>
      <c r="K642" s="1">
        <f>IF(ISNA(VLOOKUP(tblPointScore[[#This Row],[Name / Club]],tblMac_Div1A[[Name / Club]:[Points]],5,FALSE)),0,VLOOKUP(tblPointScore[[#This Row],[Name / Club]],tblMac_Div1A[[Name / Club]:[Points]],5,FALSE))</f>
        <v>0</v>
      </c>
      <c r="L642" s="1">
        <f>IF(ISNA(VLOOKUP(tblPointScore[[#This Row],[Name / Club]],tblMac_Div1B[[Name / Club]:[Points]],5,FALSE)),0,VLOOKUP(tblPointScore[[#This Row],[Name / Club]],tblMac_Div1B[[Name / Club]:[Points]],5,FALSE))</f>
        <v>0</v>
      </c>
      <c r="M642" s="1">
        <f>IF(ISNA(VLOOKUP(tblPointScore[[#This Row],[Name / Club]],tblMac_Div2A[[Name / Club]:[Points]],5,FALSE)),0,VLOOKUP(tblPointScore[[#This Row],[Name / Club]],tblMac_Div2A[[Name / Club]:[Points]],5,FALSE))</f>
        <v>0</v>
      </c>
      <c r="N642" s="1">
        <f>IF(ISNA(VLOOKUP(tblPointScore[[#This Row],[Name / Club]],tblMac_Div2B[[Name / Club]:[Points]],5,FALSE)),0,VLOOKUP(tblPointScore[[#This Row],[Name / Club]],tblMac_Div2B[[Name / Club]:[Points]],5,FALSE))</f>
        <v>0</v>
      </c>
      <c r="O64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42" s="1">
        <f>IF(ISNA(VLOOKUP(tblPointScore[[#This Row],[Name / Club]],tblNow_Div1A[[Name / Club]:[Points]],5,FALSE)),0,VLOOKUP(tblPointScore[[#This Row],[Name / Club]],tblNow_Div1A[[Name / Club]:[Points]],5,FALSE))</f>
        <v>0</v>
      </c>
      <c r="Q642" s="1">
        <f>IF(ISNA(VLOOKUP(tblPointScore[[#This Row],[Name / Club]],tblNow_Div1B[[Name / Club]:[Points]],5,FALSE)),0,VLOOKUP(tblPointScore[[#This Row],[Name / Club]],tblNow_Div1B[[Name / Club]:[Points]],5,FALSE))</f>
        <v>0</v>
      </c>
      <c r="R642" s="1">
        <f>IF(ISNA(VLOOKUP(tblPointScore[[#This Row],[Name / Club]],tblNow_Div2A[[Name / Club]:[Points]],5,FALSE)),0,VLOOKUP(tblPointScore[[#This Row],[Name / Club]],tblNow_Div2A[[Name / Club]:[Points]],5,FALSE))</f>
        <v>0</v>
      </c>
      <c r="S642" s="1">
        <f>IF(ISNA(VLOOKUP(tblPointScore[[#This Row],[Name / Club]],tblNow_Div2B[[Name / Club]:[Points]],5,FALSE)),0,VLOOKUP(tblPointScore[[#This Row],[Name / Club]],tblNow_Div2B[[Name / Club]:[Points]],5,FALSE))</f>
        <v>0</v>
      </c>
      <c r="T64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42" s="1">
        <f>IF(ISNA(VLOOKUP(tblPointScore[[#This Row],[Name / Club]],tblSthn_Div1[[Name / Club]:[Points]],5,FALSE)),0,VLOOKUP(tblPointScore[[#This Row],[Name / Club]],tblSthn_Div1[[Name / Club]:[Points]],5,FALSE))</f>
        <v>0</v>
      </c>
      <c r="V642" s="1">
        <f>IF(ISNA(VLOOKUP(tblPointScore[[#This Row],[Name / Club]],tblSthn_Div2[[Name / Club]:[Points]],5,FALSE)),0,VLOOKUP(tblPointScore[[#This Row],[Name / Club]],tblSthn_Div2[[Name / Club]:[Points]],5,FALSE))</f>
        <v>0</v>
      </c>
      <c r="W642" s="1">
        <f>IF(ISNA(VLOOKUP(tblPointScore[[#This Row],[Name / Club]],tblSthn_Div1[Name / Club],1,FALSE)),IF(ISNA(VLOOKUP(tblPointScore[[#This Row],[Name / Club]],tblSthn_Div2[Name / Club],1,FALSE)),0,3),3)</f>
        <v>0</v>
      </c>
      <c r="X642" s="9">
        <f>SUM(tblPointScore[[#This Row],[Glbn Div 1]:[Sth H Pts]])</f>
        <v>0</v>
      </c>
      <c r="Y64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4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42" s="38" t="str">
        <f>IF(AND(tblPointScore[[#This Row],[Div 1 Pts]]&gt;0,tblPointScore[[#This Row],[Div 2 Pts]]&gt;0),"Y","N")</f>
        <v>N</v>
      </c>
      <c r="AB642" s="35" t="str">
        <f>IF(AND(tblPointScore[[#This Row],[Mac Div 1 A]]&gt;0,tblPointScore[[#This Row],[Mac Div 1 B]]&gt;0),"Y","N")</f>
        <v>N</v>
      </c>
      <c r="AC642" s="35" t="str">
        <f>IF(AND(tblPointScore[[#This Row],[Mac Div 2 A]]&gt;0,tblPointScore[[#This Row],[Mac Div 2 B]]&gt;0),"Y","N")</f>
        <v>N</v>
      </c>
      <c r="AD642" s="35" t="str">
        <f>IF(AND(tblPointScore[[#This Row],[Now Div 1 A]]&gt;0,tblPointScore[[#This Row],[Now Div 1 B]]&gt;0),"Y","N")</f>
        <v>N</v>
      </c>
      <c r="AE642" s="35" t="str">
        <f>IF(AND(tblPointScore[[#This Row],[Now Div 2 A]]&gt;0,tblPointScore[[#This Row],[Now Div 2 B]]&gt;0),"Y","N")</f>
        <v>N</v>
      </c>
      <c r="AF64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43" spans="1:32" hidden="1">
      <c r="A643" s="1">
        <f ca="1">CELL("row", A642)-1</f>
        <v>641</v>
      </c>
      <c r="B643" s="7" t="s">
        <v>365</v>
      </c>
      <c r="C643" s="7" t="s">
        <v>683</v>
      </c>
      <c r="D643" s="4" t="str">
        <f>CONCATENATE(tblPointScore[[#This Row],[Name]]," - ",tblPointScore[[#This Row],[Club]])</f>
        <v>Walsh Gerard - SHCC</v>
      </c>
      <c r="E643" s="1">
        <f>IF(ISNA(VLOOKUP(tblPointScore[[#This Row],[Name / Club]],tblGlbn_Div1[[Name / Club]:[Points]],5,FALSE)),0,VLOOKUP(tblPointScore[[#This Row],[Name / Club]],tblGlbn_Div1[[Name / Club]:[Points]],5,FALSE))</f>
        <v>0</v>
      </c>
      <c r="F643" s="9">
        <f>IF(ISNA(VLOOKUP(tblPointScore[[#This Row],[Name / Club]],tblGlbn_Div2[[Name / Club]:[Points]],5,FALSE)),0,VLOOKUP(tblPointScore[[#This Row],[Name / Club]],tblGlbn_Div2[[Name / Club]:[Points]],5,FALSE))</f>
        <v>0</v>
      </c>
      <c r="G643" s="9">
        <f>IF(ISNA(VLOOKUP(tblPointScore[[#This Row],[Name / Club]],tblGlbn_Div1[Name / Club],1,FALSE)),IF(ISNA(VLOOKUP(tblPointScore[[#This Row],[Name / Club]],tblGlbn_Div2[Name / Club],1,FALSE)),0,3),3)</f>
        <v>0</v>
      </c>
      <c r="H643" s="1">
        <f>IF(ISNA(VLOOKUP(tblPointScore[[#This Row],[Name / Club]],tblIll_Div1[[Name / Club]:[Points]],5,FALSE)),0,VLOOKUP(tblPointScore[[#This Row],[Name / Club]],tblIll_Div1[[Name / Club]:[Points]],5,FALSE))</f>
        <v>0</v>
      </c>
      <c r="I643" s="1">
        <f>IF(ISNA(VLOOKUP(tblPointScore[[#This Row],[Name / Club]],tblIll_Div2[[Name / Club]:[Points]],5,FALSE)),0,VLOOKUP(tblPointScore[[#This Row],[Name / Club]],tblIll_Div2[[Name / Club]:[Points]],5,FALSE))</f>
        <v>0</v>
      </c>
      <c r="J643" s="1">
        <f>IF(ISNA(VLOOKUP(tblPointScore[[#This Row],[Name / Club]],tblIll_Div1[Name / Club],1,FALSE)),IF(ISNA(VLOOKUP(tblPointScore[[#This Row],[Name / Club]],tblIll_Div2[Name / Club],1,FALSE)),0,3),3)</f>
        <v>0</v>
      </c>
      <c r="K643" s="1">
        <f>IF(ISNA(VLOOKUP(tblPointScore[[#This Row],[Name / Club]],tblMac_Div1A[[Name / Club]:[Points]],5,FALSE)),0,VLOOKUP(tblPointScore[[#This Row],[Name / Club]],tblMac_Div1A[[Name / Club]:[Points]],5,FALSE))</f>
        <v>0</v>
      </c>
      <c r="L643" s="1">
        <f>IF(ISNA(VLOOKUP(tblPointScore[[#This Row],[Name / Club]],tblMac_Div1B[[Name / Club]:[Points]],5,FALSE)),0,VLOOKUP(tblPointScore[[#This Row],[Name / Club]],tblMac_Div1B[[Name / Club]:[Points]],5,FALSE))</f>
        <v>0</v>
      </c>
      <c r="M643" s="1">
        <f>IF(ISNA(VLOOKUP(tblPointScore[[#This Row],[Name / Club]],tblMac_Div2A[[Name / Club]:[Points]],5,FALSE)),0,VLOOKUP(tblPointScore[[#This Row],[Name / Club]],tblMac_Div2A[[Name / Club]:[Points]],5,FALSE))</f>
        <v>0</v>
      </c>
      <c r="N643" s="1">
        <f>IF(ISNA(VLOOKUP(tblPointScore[[#This Row],[Name / Club]],tblMac_Div2B[[Name / Club]:[Points]],5,FALSE)),0,VLOOKUP(tblPointScore[[#This Row],[Name / Club]],tblMac_Div2B[[Name / Club]:[Points]],5,FALSE))</f>
        <v>0</v>
      </c>
      <c r="O64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43" s="1">
        <f>IF(ISNA(VLOOKUP(tblPointScore[[#This Row],[Name / Club]],tblNow_Div1A[[Name / Club]:[Points]],5,FALSE)),0,VLOOKUP(tblPointScore[[#This Row],[Name / Club]],tblNow_Div1A[[Name / Club]:[Points]],5,FALSE))</f>
        <v>0</v>
      </c>
      <c r="Q643" s="1">
        <f>IF(ISNA(VLOOKUP(tblPointScore[[#This Row],[Name / Club]],tblNow_Div1B[[Name / Club]:[Points]],5,FALSE)),0,VLOOKUP(tblPointScore[[#This Row],[Name / Club]],tblNow_Div1B[[Name / Club]:[Points]],5,FALSE))</f>
        <v>0</v>
      </c>
      <c r="R643" s="1">
        <f>IF(ISNA(VLOOKUP(tblPointScore[[#This Row],[Name / Club]],tblNow_Div2A[[Name / Club]:[Points]],5,FALSE)),0,VLOOKUP(tblPointScore[[#This Row],[Name / Club]],tblNow_Div2A[[Name / Club]:[Points]],5,FALSE))</f>
        <v>0</v>
      </c>
      <c r="S643" s="1">
        <f>IF(ISNA(VLOOKUP(tblPointScore[[#This Row],[Name / Club]],tblNow_Div2B[[Name / Club]:[Points]],5,FALSE)),0,VLOOKUP(tblPointScore[[#This Row],[Name / Club]],tblNow_Div2B[[Name / Club]:[Points]],5,FALSE))</f>
        <v>0</v>
      </c>
      <c r="T64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43" s="1">
        <f>IF(ISNA(VLOOKUP(tblPointScore[[#This Row],[Name / Club]],tblSthn_Div1[[Name / Club]:[Points]],5,FALSE)),0,VLOOKUP(tblPointScore[[#This Row],[Name / Club]],tblSthn_Div1[[Name / Club]:[Points]],5,FALSE))</f>
        <v>0</v>
      </c>
      <c r="V643" s="1">
        <f>IF(ISNA(VLOOKUP(tblPointScore[[#This Row],[Name / Club]],tblSthn_Div2[[Name / Club]:[Points]],5,FALSE)),0,VLOOKUP(tblPointScore[[#This Row],[Name / Club]],tblSthn_Div2[[Name / Club]:[Points]],5,FALSE))</f>
        <v>0</v>
      </c>
      <c r="W643" s="1">
        <f>IF(ISNA(VLOOKUP(tblPointScore[[#This Row],[Name / Club]],tblSthn_Div1[Name / Club],1,FALSE)),IF(ISNA(VLOOKUP(tblPointScore[[#This Row],[Name / Club]],tblSthn_Div2[Name / Club],1,FALSE)),0,3),3)</f>
        <v>0</v>
      </c>
      <c r="X643" s="9">
        <f>SUM(tblPointScore[[#This Row],[Glbn Div 1]:[Sth H Pts]])</f>
        <v>0</v>
      </c>
      <c r="Y64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4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43" s="38" t="str">
        <f>IF(AND(tblPointScore[[#This Row],[Div 1 Pts]]&gt;0,tblPointScore[[#This Row],[Div 2 Pts]]&gt;0),"Y","N")</f>
        <v>N</v>
      </c>
      <c r="AB643" s="35" t="str">
        <f>IF(AND(tblPointScore[[#This Row],[Mac Div 1 A]]&gt;0,tblPointScore[[#This Row],[Mac Div 1 B]]&gt;0),"Y","N")</f>
        <v>N</v>
      </c>
      <c r="AC643" s="35" t="str">
        <f>IF(AND(tblPointScore[[#This Row],[Mac Div 2 A]]&gt;0,tblPointScore[[#This Row],[Mac Div 2 B]]&gt;0),"Y","N")</f>
        <v>N</v>
      </c>
      <c r="AD643" s="35" t="str">
        <f>IF(AND(tblPointScore[[#This Row],[Now Div 1 A]]&gt;0,tblPointScore[[#This Row],[Now Div 1 B]]&gt;0),"Y","N")</f>
        <v>N</v>
      </c>
      <c r="AE643" s="35" t="str">
        <f>IF(AND(tblPointScore[[#This Row],[Now Div 2 A]]&gt;0,tblPointScore[[#This Row],[Now Div 2 B]]&gt;0),"Y","N")</f>
        <v>N</v>
      </c>
      <c r="AF64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44" spans="1:32" hidden="1">
      <c r="A644" s="1">
        <f ca="1">CELL("row", A643)-1</f>
        <v>642</v>
      </c>
      <c r="B644" s="7" t="s">
        <v>361</v>
      </c>
      <c r="C644" s="7" t="s">
        <v>685</v>
      </c>
      <c r="D644" s="4" t="str">
        <f>CONCATENATE(tblPointScore[[#This Row],[Name]]," - ",tblPointScore[[#This Row],[Club]])</f>
        <v>Walsh Joel - ICC</v>
      </c>
      <c r="E644" s="1">
        <f>IF(ISNA(VLOOKUP(tblPointScore[[#This Row],[Name / Club]],tblGlbn_Div1[[Name / Club]:[Points]],5,FALSE)),0,VLOOKUP(tblPointScore[[#This Row],[Name / Club]],tblGlbn_Div1[[Name / Club]:[Points]],5,FALSE))</f>
        <v>0</v>
      </c>
      <c r="F644" s="9">
        <f>IF(ISNA(VLOOKUP(tblPointScore[[#This Row],[Name / Club]],tblGlbn_Div2[[Name / Club]:[Points]],5,FALSE)),0,VLOOKUP(tblPointScore[[#This Row],[Name / Club]],tblGlbn_Div2[[Name / Club]:[Points]],5,FALSE))</f>
        <v>0</v>
      </c>
      <c r="G644" s="9">
        <f>IF(ISNA(VLOOKUP(tblPointScore[[#This Row],[Name / Club]],tblGlbn_Div1[Name / Club],1,FALSE)),IF(ISNA(VLOOKUP(tblPointScore[[#This Row],[Name / Club]],tblGlbn_Div2[Name / Club],1,FALSE)),0,3),3)</f>
        <v>0</v>
      </c>
      <c r="H644" s="1">
        <f>IF(ISNA(VLOOKUP(tblPointScore[[#This Row],[Name / Club]],tblIll_Div1[[Name / Club]:[Points]],5,FALSE)),0,VLOOKUP(tblPointScore[[#This Row],[Name / Club]],tblIll_Div1[[Name / Club]:[Points]],5,FALSE))</f>
        <v>0</v>
      </c>
      <c r="I644" s="1">
        <f>IF(ISNA(VLOOKUP(tblPointScore[[#This Row],[Name / Club]],tblIll_Div2[[Name / Club]:[Points]],5,FALSE)),0,VLOOKUP(tblPointScore[[#This Row],[Name / Club]],tblIll_Div2[[Name / Club]:[Points]],5,FALSE))</f>
        <v>0</v>
      </c>
      <c r="J644" s="1">
        <f>IF(ISNA(VLOOKUP(tblPointScore[[#This Row],[Name / Club]],tblIll_Div1[Name / Club],1,FALSE)),IF(ISNA(VLOOKUP(tblPointScore[[#This Row],[Name / Club]],tblIll_Div2[Name / Club],1,FALSE)),0,3),3)</f>
        <v>0</v>
      </c>
      <c r="K644" s="1">
        <f>IF(ISNA(VLOOKUP(tblPointScore[[#This Row],[Name / Club]],tblMac_Div1A[[Name / Club]:[Points]],5,FALSE)),0,VLOOKUP(tblPointScore[[#This Row],[Name / Club]],tblMac_Div1A[[Name / Club]:[Points]],5,FALSE))</f>
        <v>0</v>
      </c>
      <c r="L644" s="1">
        <f>IF(ISNA(VLOOKUP(tblPointScore[[#This Row],[Name / Club]],tblMac_Div1B[[Name / Club]:[Points]],5,FALSE)),0,VLOOKUP(tblPointScore[[#This Row],[Name / Club]],tblMac_Div1B[[Name / Club]:[Points]],5,FALSE))</f>
        <v>0</v>
      </c>
      <c r="M644" s="1">
        <f>IF(ISNA(VLOOKUP(tblPointScore[[#This Row],[Name / Club]],tblMac_Div2A[[Name / Club]:[Points]],5,FALSE)),0,VLOOKUP(tblPointScore[[#This Row],[Name / Club]],tblMac_Div2A[[Name / Club]:[Points]],5,FALSE))</f>
        <v>0</v>
      </c>
      <c r="N644" s="1">
        <f>IF(ISNA(VLOOKUP(tblPointScore[[#This Row],[Name / Club]],tblMac_Div2B[[Name / Club]:[Points]],5,FALSE)),0,VLOOKUP(tblPointScore[[#This Row],[Name / Club]],tblMac_Div2B[[Name / Club]:[Points]],5,FALSE))</f>
        <v>0</v>
      </c>
      <c r="O64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44" s="1">
        <f>IF(ISNA(VLOOKUP(tblPointScore[[#This Row],[Name / Club]],tblNow_Div1A[[Name / Club]:[Points]],5,FALSE)),0,VLOOKUP(tblPointScore[[#This Row],[Name / Club]],tblNow_Div1A[[Name / Club]:[Points]],5,FALSE))</f>
        <v>0</v>
      </c>
      <c r="Q644" s="1">
        <f>IF(ISNA(VLOOKUP(tblPointScore[[#This Row],[Name / Club]],tblNow_Div1B[[Name / Club]:[Points]],5,FALSE)),0,VLOOKUP(tblPointScore[[#This Row],[Name / Club]],tblNow_Div1B[[Name / Club]:[Points]],5,FALSE))</f>
        <v>0</v>
      </c>
      <c r="R644" s="1">
        <f>IF(ISNA(VLOOKUP(tblPointScore[[#This Row],[Name / Club]],tblNow_Div2A[[Name / Club]:[Points]],5,FALSE)),0,VLOOKUP(tblPointScore[[#This Row],[Name / Club]],tblNow_Div2A[[Name / Club]:[Points]],5,FALSE))</f>
        <v>0</v>
      </c>
      <c r="S644" s="1">
        <f>IF(ISNA(VLOOKUP(tblPointScore[[#This Row],[Name / Club]],tblNow_Div2B[[Name / Club]:[Points]],5,FALSE)),0,VLOOKUP(tblPointScore[[#This Row],[Name / Club]],tblNow_Div2B[[Name / Club]:[Points]],5,FALSE))</f>
        <v>0</v>
      </c>
      <c r="T64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44" s="1">
        <f>IF(ISNA(VLOOKUP(tblPointScore[[#This Row],[Name / Club]],tblSthn_Div1[[Name / Club]:[Points]],5,FALSE)),0,VLOOKUP(tblPointScore[[#This Row],[Name / Club]],tblSthn_Div1[[Name / Club]:[Points]],5,FALSE))</f>
        <v>0</v>
      </c>
      <c r="V644" s="1">
        <f>IF(ISNA(VLOOKUP(tblPointScore[[#This Row],[Name / Club]],tblSthn_Div2[[Name / Club]:[Points]],5,FALSE)),0,VLOOKUP(tblPointScore[[#This Row],[Name / Club]],tblSthn_Div2[[Name / Club]:[Points]],5,FALSE))</f>
        <v>0</v>
      </c>
      <c r="W644" s="1">
        <f>IF(ISNA(VLOOKUP(tblPointScore[[#This Row],[Name / Club]],tblSthn_Div1[Name / Club],1,FALSE)),IF(ISNA(VLOOKUP(tblPointScore[[#This Row],[Name / Club]],tblSthn_Div2[Name / Club],1,FALSE)),0,3),3)</f>
        <v>0</v>
      </c>
      <c r="X644" s="9">
        <f>SUM(tblPointScore[[#This Row],[Glbn Div 1]:[Sth H Pts]])</f>
        <v>0</v>
      </c>
      <c r="Y64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4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44" s="38" t="str">
        <f>IF(AND(tblPointScore[[#This Row],[Div 1 Pts]]&gt;0,tblPointScore[[#This Row],[Div 2 Pts]]&gt;0),"Y","N")</f>
        <v>N</v>
      </c>
      <c r="AB644" s="35" t="str">
        <f>IF(AND(tblPointScore[[#This Row],[Mac Div 1 A]]&gt;0,tblPointScore[[#This Row],[Mac Div 1 B]]&gt;0),"Y","N")</f>
        <v>N</v>
      </c>
      <c r="AC644" s="35" t="str">
        <f>IF(AND(tblPointScore[[#This Row],[Mac Div 2 A]]&gt;0,tblPointScore[[#This Row],[Mac Div 2 B]]&gt;0),"Y","N")</f>
        <v>N</v>
      </c>
      <c r="AD644" s="35" t="str">
        <f>IF(AND(tblPointScore[[#This Row],[Now Div 1 A]]&gt;0,tblPointScore[[#This Row],[Now Div 1 B]]&gt;0),"Y","N")</f>
        <v>N</v>
      </c>
      <c r="AE644" s="35" t="str">
        <f>IF(AND(tblPointScore[[#This Row],[Now Div 2 A]]&gt;0,tblPointScore[[#This Row],[Now Div 2 B]]&gt;0),"Y","N")</f>
        <v>N</v>
      </c>
      <c r="AF64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45" spans="1:32" hidden="1">
      <c r="A645" s="1">
        <f ca="1">CELL("row", A644)-1</f>
        <v>643</v>
      </c>
      <c r="B645" s="7" t="s">
        <v>17</v>
      </c>
      <c r="C645" s="7" t="s">
        <v>685</v>
      </c>
      <c r="D645" s="4" t="str">
        <f>CONCATENATE(tblPointScore[[#This Row],[Name]]," - ",tblPointScore[[#This Row],[Club]])</f>
        <v>Walters Andrew - ICC</v>
      </c>
      <c r="E645" s="1">
        <f>IF(ISNA(VLOOKUP(tblPointScore[[#This Row],[Name / Club]],tblGlbn_Div1[[Name / Club]:[Points]],5,FALSE)),0,VLOOKUP(tblPointScore[[#This Row],[Name / Club]],tblGlbn_Div1[[Name / Club]:[Points]],5,FALSE))</f>
        <v>0</v>
      </c>
      <c r="F645" s="1">
        <f>IF(ISNA(VLOOKUP(tblPointScore[[#This Row],[Name / Club]],tblGlbn_Div2[[Name / Club]:[Points]],5,FALSE)),0,VLOOKUP(tblPointScore[[#This Row],[Name / Club]],tblGlbn_Div2[[Name / Club]:[Points]],5,FALSE))</f>
        <v>0</v>
      </c>
      <c r="G645" s="1">
        <f>IF(ISNA(VLOOKUP(tblPointScore[[#This Row],[Name / Club]],tblGlbn_Div1[Name / Club],1,FALSE)),IF(ISNA(VLOOKUP(tblPointScore[[#This Row],[Name / Club]],tblGlbn_Div2[Name / Club],1,FALSE)),0,3),3)</f>
        <v>0</v>
      </c>
      <c r="H645" s="1">
        <f>IF(ISNA(VLOOKUP(tblPointScore[[#This Row],[Name / Club]],tblIll_Div1[[Name / Club]:[Points]],5,FALSE)),0,VLOOKUP(tblPointScore[[#This Row],[Name / Club]],tblIll_Div1[[Name / Club]:[Points]],5,FALSE))</f>
        <v>0</v>
      </c>
      <c r="I645" s="1">
        <f>IF(ISNA(VLOOKUP(tblPointScore[[#This Row],[Name / Club]],tblIll_Div2[[Name / Club]:[Points]],5,FALSE)),0,VLOOKUP(tblPointScore[[#This Row],[Name / Club]],tblIll_Div2[[Name / Club]:[Points]],5,FALSE))</f>
        <v>0</v>
      </c>
      <c r="J645" s="1">
        <f>IF(ISNA(VLOOKUP(tblPointScore[[#This Row],[Name / Club]],tblIll_Div1[Name / Club],1,FALSE)),IF(ISNA(VLOOKUP(tblPointScore[[#This Row],[Name / Club]],tblIll_Div2[Name / Club],1,FALSE)),0,3),3)</f>
        <v>0</v>
      </c>
      <c r="K645" s="1">
        <f>IF(ISNA(VLOOKUP(tblPointScore[[#This Row],[Name / Club]],tblMac_Div1A[[Name / Club]:[Points]],5,FALSE)),0,VLOOKUP(tblPointScore[[#This Row],[Name / Club]],tblMac_Div1A[[Name / Club]:[Points]],5,FALSE))</f>
        <v>0</v>
      </c>
      <c r="L645" s="1">
        <f>IF(ISNA(VLOOKUP(tblPointScore[[#This Row],[Name / Club]],tblMac_Div1B[[Name / Club]:[Points]],5,FALSE)),0,VLOOKUP(tblPointScore[[#This Row],[Name / Club]],tblMac_Div1B[[Name / Club]:[Points]],5,FALSE))</f>
        <v>0</v>
      </c>
      <c r="M645" s="1">
        <f>IF(ISNA(VLOOKUP(tblPointScore[[#This Row],[Name / Club]],tblMac_Div2A[[Name / Club]:[Points]],5,FALSE)),0,VLOOKUP(tblPointScore[[#This Row],[Name / Club]],tblMac_Div2A[[Name / Club]:[Points]],5,FALSE))</f>
        <v>0</v>
      </c>
      <c r="N645" s="1">
        <f>IF(ISNA(VLOOKUP(tblPointScore[[#This Row],[Name / Club]],tblMac_Div2B[[Name / Club]:[Points]],5,FALSE)),0,VLOOKUP(tblPointScore[[#This Row],[Name / Club]],tblMac_Div2B[[Name / Club]:[Points]],5,FALSE))</f>
        <v>0</v>
      </c>
      <c r="O645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45" s="1">
        <f>IF(ISNA(VLOOKUP(tblPointScore[[#This Row],[Name / Club]],tblNow_Div1A[[Name / Club]:[Points]],5,FALSE)),0,VLOOKUP(tblPointScore[[#This Row],[Name / Club]],tblNow_Div1A[[Name / Club]:[Points]],5,FALSE))</f>
        <v>0</v>
      </c>
      <c r="Q645" s="1">
        <f>IF(ISNA(VLOOKUP(tblPointScore[[#This Row],[Name / Club]],tblNow_Div1B[[Name / Club]:[Points]],5,FALSE)),0,VLOOKUP(tblPointScore[[#This Row],[Name / Club]],tblNow_Div1B[[Name / Club]:[Points]],5,FALSE))</f>
        <v>0</v>
      </c>
      <c r="R645" s="1">
        <f>IF(ISNA(VLOOKUP(tblPointScore[[#This Row],[Name / Club]],tblNow_Div2A[[Name / Club]:[Points]],5,FALSE)),0,VLOOKUP(tblPointScore[[#This Row],[Name / Club]],tblNow_Div2A[[Name / Club]:[Points]],5,FALSE))</f>
        <v>0</v>
      </c>
      <c r="S645" s="1">
        <f>IF(ISNA(VLOOKUP(tblPointScore[[#This Row],[Name / Club]],tblNow_Div2B[[Name / Club]:[Points]],5,FALSE)),0,VLOOKUP(tblPointScore[[#This Row],[Name / Club]],tblNow_Div2B[[Name / Club]:[Points]],5,FALSE))</f>
        <v>0</v>
      </c>
      <c r="T645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45" s="1">
        <f>IF(ISNA(VLOOKUP(tblPointScore[[#This Row],[Name / Club]],tblSthn_Div1[[Name / Club]:[Points]],5,FALSE)),0,VLOOKUP(tblPointScore[[#This Row],[Name / Club]],tblSthn_Div1[[Name / Club]:[Points]],5,FALSE))</f>
        <v>0</v>
      </c>
      <c r="V645" s="1">
        <f>IF(ISNA(VLOOKUP(tblPointScore[[#This Row],[Name / Club]],tblSthn_Div2[[Name / Club]:[Points]],5,FALSE)),0,VLOOKUP(tblPointScore[[#This Row],[Name / Club]],tblSthn_Div2[[Name / Club]:[Points]],5,FALSE))</f>
        <v>0</v>
      </c>
      <c r="W645" s="1">
        <f>IF(ISNA(VLOOKUP(tblPointScore[[#This Row],[Name / Club]],tblSthn_Div1[Name / Club],1,FALSE)),IF(ISNA(VLOOKUP(tblPointScore[[#This Row],[Name / Club]],tblSthn_Div2[Name / Club],1,FALSE)),0,3),3)</f>
        <v>0</v>
      </c>
      <c r="X645" s="1">
        <f>SUM(tblPointScore[[#This Row],[Glbn Div 1]:[Sth H Pts]])</f>
        <v>0</v>
      </c>
      <c r="Y64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4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45" s="38" t="str">
        <f>IF(AND(tblPointScore[[#This Row],[Div 1 Pts]]&gt;0,tblPointScore[[#This Row],[Div 2 Pts]]&gt;0),"Y","N")</f>
        <v>N</v>
      </c>
      <c r="AB645" s="35" t="str">
        <f>IF(AND(tblPointScore[[#This Row],[Mac Div 1 A]]&gt;0,tblPointScore[[#This Row],[Mac Div 1 B]]&gt;0),"Y","N")</f>
        <v>N</v>
      </c>
      <c r="AC645" s="35" t="str">
        <f>IF(AND(tblPointScore[[#This Row],[Mac Div 2 A]]&gt;0,tblPointScore[[#This Row],[Mac Div 2 B]]&gt;0),"Y","N")</f>
        <v>N</v>
      </c>
      <c r="AD645" s="35" t="str">
        <f>IF(AND(tblPointScore[[#This Row],[Now Div 1 A]]&gt;0,tblPointScore[[#This Row],[Now Div 1 B]]&gt;0),"Y","N")</f>
        <v>N</v>
      </c>
      <c r="AE645" s="35" t="str">
        <f>IF(AND(tblPointScore[[#This Row],[Now Div 2 A]]&gt;0,tblPointScore[[#This Row],[Now Div 2 B]]&gt;0),"Y","N")</f>
        <v>N</v>
      </c>
      <c r="AF64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46" spans="1:32" hidden="1">
      <c r="A646" s="1">
        <f ca="1">CELL("row", A645)-1</f>
        <v>644</v>
      </c>
      <c r="B646" s="7" t="s">
        <v>542</v>
      </c>
      <c r="C646" s="7" t="s">
        <v>683</v>
      </c>
      <c r="D646" s="4" t="str">
        <f>CONCATENATE(tblPointScore[[#This Row],[Name]]," - ",tblPointScore[[#This Row],[Club]])</f>
        <v>Walters Mark - SHCC</v>
      </c>
      <c r="E646" s="1">
        <f>IF(ISNA(VLOOKUP(tblPointScore[[#This Row],[Name / Club]],tblGlbn_Div1[[Name / Club]:[Points]],5,FALSE)),0,VLOOKUP(tblPointScore[[#This Row],[Name / Club]],tblGlbn_Div1[[Name / Club]:[Points]],5,FALSE))</f>
        <v>0</v>
      </c>
      <c r="F646" s="9">
        <f>IF(ISNA(VLOOKUP(tblPointScore[[#This Row],[Name / Club]],tblGlbn_Div2[[Name / Club]:[Points]],5,FALSE)),0,VLOOKUP(tblPointScore[[#This Row],[Name / Club]],tblGlbn_Div2[[Name / Club]:[Points]],5,FALSE))</f>
        <v>0</v>
      </c>
      <c r="G646" s="9">
        <f>IF(ISNA(VLOOKUP(tblPointScore[[#This Row],[Name / Club]],tblGlbn_Div1[Name / Club],1,FALSE)),IF(ISNA(VLOOKUP(tblPointScore[[#This Row],[Name / Club]],tblGlbn_Div2[Name / Club],1,FALSE)),0,3),3)</f>
        <v>0</v>
      </c>
      <c r="H646" s="1">
        <f>IF(ISNA(VLOOKUP(tblPointScore[[#This Row],[Name / Club]],tblIll_Div1[[Name / Club]:[Points]],5,FALSE)),0,VLOOKUP(tblPointScore[[#This Row],[Name / Club]],tblIll_Div1[[Name / Club]:[Points]],5,FALSE))</f>
        <v>0</v>
      </c>
      <c r="I646" s="1">
        <f>IF(ISNA(VLOOKUP(tblPointScore[[#This Row],[Name / Club]],tblIll_Div2[[Name / Club]:[Points]],5,FALSE)),0,VLOOKUP(tblPointScore[[#This Row],[Name / Club]],tblIll_Div2[[Name / Club]:[Points]],5,FALSE))</f>
        <v>0</v>
      </c>
      <c r="J646" s="1">
        <f>IF(ISNA(VLOOKUP(tblPointScore[[#This Row],[Name / Club]],tblIll_Div1[Name / Club],1,FALSE)),IF(ISNA(VLOOKUP(tblPointScore[[#This Row],[Name / Club]],tblIll_Div2[Name / Club],1,FALSE)),0,3),3)</f>
        <v>0</v>
      </c>
      <c r="K646" s="1">
        <f>IF(ISNA(VLOOKUP(tblPointScore[[#This Row],[Name / Club]],tblMac_Div1A[[Name / Club]:[Points]],5,FALSE)),0,VLOOKUP(tblPointScore[[#This Row],[Name / Club]],tblMac_Div1A[[Name / Club]:[Points]],5,FALSE))</f>
        <v>0</v>
      </c>
      <c r="L646" s="1">
        <f>IF(ISNA(VLOOKUP(tblPointScore[[#This Row],[Name / Club]],tblMac_Div1B[[Name / Club]:[Points]],5,FALSE)),0,VLOOKUP(tblPointScore[[#This Row],[Name / Club]],tblMac_Div1B[[Name / Club]:[Points]],5,FALSE))</f>
        <v>0</v>
      </c>
      <c r="M646" s="1">
        <f>IF(ISNA(VLOOKUP(tblPointScore[[#This Row],[Name / Club]],tblMac_Div2A[[Name / Club]:[Points]],5,FALSE)),0,VLOOKUP(tblPointScore[[#This Row],[Name / Club]],tblMac_Div2A[[Name / Club]:[Points]],5,FALSE))</f>
        <v>0</v>
      </c>
      <c r="N646" s="1">
        <f>IF(ISNA(VLOOKUP(tblPointScore[[#This Row],[Name / Club]],tblMac_Div2B[[Name / Club]:[Points]],5,FALSE)),0,VLOOKUP(tblPointScore[[#This Row],[Name / Club]],tblMac_Div2B[[Name / Club]:[Points]],5,FALSE))</f>
        <v>0</v>
      </c>
      <c r="O64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46" s="1">
        <f>IF(ISNA(VLOOKUP(tblPointScore[[#This Row],[Name / Club]],tblNow_Div1A[[Name / Club]:[Points]],5,FALSE)),0,VLOOKUP(tblPointScore[[#This Row],[Name / Club]],tblNow_Div1A[[Name / Club]:[Points]],5,FALSE))</f>
        <v>0</v>
      </c>
      <c r="Q646" s="1">
        <f>IF(ISNA(VLOOKUP(tblPointScore[[#This Row],[Name / Club]],tblNow_Div1B[[Name / Club]:[Points]],5,FALSE)),0,VLOOKUP(tblPointScore[[#This Row],[Name / Club]],tblNow_Div1B[[Name / Club]:[Points]],5,FALSE))</f>
        <v>0</v>
      </c>
      <c r="R646" s="1">
        <f>IF(ISNA(VLOOKUP(tblPointScore[[#This Row],[Name / Club]],tblNow_Div2A[[Name / Club]:[Points]],5,FALSE)),0,VLOOKUP(tblPointScore[[#This Row],[Name / Club]],tblNow_Div2A[[Name / Club]:[Points]],5,FALSE))</f>
        <v>0</v>
      </c>
      <c r="S646" s="1">
        <f>IF(ISNA(VLOOKUP(tblPointScore[[#This Row],[Name / Club]],tblNow_Div2B[[Name / Club]:[Points]],5,FALSE)),0,VLOOKUP(tblPointScore[[#This Row],[Name / Club]],tblNow_Div2B[[Name / Club]:[Points]],5,FALSE))</f>
        <v>0</v>
      </c>
      <c r="T64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46" s="1">
        <f>IF(ISNA(VLOOKUP(tblPointScore[[#This Row],[Name / Club]],tblSthn_Div1[[Name / Club]:[Points]],5,FALSE)),0,VLOOKUP(tblPointScore[[#This Row],[Name / Club]],tblSthn_Div1[[Name / Club]:[Points]],5,FALSE))</f>
        <v>0</v>
      </c>
      <c r="V646" s="1">
        <f>IF(ISNA(VLOOKUP(tblPointScore[[#This Row],[Name / Club]],tblSthn_Div2[[Name / Club]:[Points]],5,FALSE)),0,VLOOKUP(tblPointScore[[#This Row],[Name / Club]],tblSthn_Div2[[Name / Club]:[Points]],5,FALSE))</f>
        <v>0</v>
      </c>
      <c r="W646" s="1">
        <f>IF(ISNA(VLOOKUP(tblPointScore[[#This Row],[Name / Club]],tblSthn_Div1[Name / Club],1,FALSE)),IF(ISNA(VLOOKUP(tblPointScore[[#This Row],[Name / Club]],tblSthn_Div2[Name / Club],1,FALSE)),0,3),3)</f>
        <v>0</v>
      </c>
      <c r="X646" s="9">
        <f>SUM(tblPointScore[[#This Row],[Glbn Div 1]:[Sth H Pts]])</f>
        <v>0</v>
      </c>
      <c r="Y64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4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46" s="38" t="str">
        <f>IF(AND(tblPointScore[[#This Row],[Div 1 Pts]]&gt;0,tblPointScore[[#This Row],[Div 2 Pts]]&gt;0),"Y","N")</f>
        <v>N</v>
      </c>
      <c r="AB646" s="35" t="str">
        <f>IF(AND(tblPointScore[[#This Row],[Mac Div 1 A]]&gt;0,tblPointScore[[#This Row],[Mac Div 1 B]]&gt;0),"Y","N")</f>
        <v>N</v>
      </c>
      <c r="AC646" s="35" t="str">
        <f>IF(AND(tblPointScore[[#This Row],[Mac Div 2 A]]&gt;0,tblPointScore[[#This Row],[Mac Div 2 B]]&gt;0),"Y","N")</f>
        <v>N</v>
      </c>
      <c r="AD646" s="35" t="str">
        <f>IF(AND(tblPointScore[[#This Row],[Now Div 1 A]]&gt;0,tblPointScore[[#This Row],[Now Div 1 B]]&gt;0),"Y","N")</f>
        <v>N</v>
      </c>
      <c r="AE646" s="35" t="str">
        <f>IF(AND(tblPointScore[[#This Row],[Now Div 2 A]]&gt;0,tblPointScore[[#This Row],[Now Div 2 B]]&gt;0),"Y","N")</f>
        <v>N</v>
      </c>
      <c r="AF64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47" spans="1:32" hidden="1">
      <c r="A647" s="1">
        <f ca="1">CELL("row", A646)-1</f>
        <v>645</v>
      </c>
      <c r="B647" s="7" t="s">
        <v>543</v>
      </c>
      <c r="C647" s="7" t="s">
        <v>683</v>
      </c>
      <c r="D647" s="4" t="str">
        <f>CONCATENATE(tblPointScore[[#This Row],[Name]]," - ",tblPointScore[[#This Row],[Club]])</f>
        <v>Watkins Chris - SHCC</v>
      </c>
      <c r="E647" s="1">
        <f>IF(ISNA(VLOOKUP(tblPointScore[[#This Row],[Name / Club]],tblGlbn_Div1[[Name / Club]:[Points]],5,FALSE)),0,VLOOKUP(tblPointScore[[#This Row],[Name / Club]],tblGlbn_Div1[[Name / Club]:[Points]],5,FALSE))</f>
        <v>0</v>
      </c>
      <c r="F647" s="9">
        <f>IF(ISNA(VLOOKUP(tblPointScore[[#This Row],[Name / Club]],tblGlbn_Div2[[Name / Club]:[Points]],5,FALSE)),0,VLOOKUP(tblPointScore[[#This Row],[Name / Club]],tblGlbn_Div2[[Name / Club]:[Points]],5,FALSE))</f>
        <v>0</v>
      </c>
      <c r="G647" s="9">
        <f>IF(ISNA(VLOOKUP(tblPointScore[[#This Row],[Name / Club]],tblGlbn_Div1[Name / Club],1,FALSE)),IF(ISNA(VLOOKUP(tblPointScore[[#This Row],[Name / Club]],tblGlbn_Div2[Name / Club],1,FALSE)),0,3),3)</f>
        <v>0</v>
      </c>
      <c r="H647" s="1">
        <f>IF(ISNA(VLOOKUP(tblPointScore[[#This Row],[Name / Club]],tblIll_Div1[[Name / Club]:[Points]],5,FALSE)),0,VLOOKUP(tblPointScore[[#This Row],[Name / Club]],tblIll_Div1[[Name / Club]:[Points]],5,FALSE))</f>
        <v>0</v>
      </c>
      <c r="I647" s="1">
        <f>IF(ISNA(VLOOKUP(tblPointScore[[#This Row],[Name / Club]],tblIll_Div2[[Name / Club]:[Points]],5,FALSE)),0,VLOOKUP(tblPointScore[[#This Row],[Name / Club]],tblIll_Div2[[Name / Club]:[Points]],5,FALSE))</f>
        <v>0</v>
      </c>
      <c r="J647" s="1">
        <f>IF(ISNA(VLOOKUP(tblPointScore[[#This Row],[Name / Club]],tblIll_Div1[Name / Club],1,FALSE)),IF(ISNA(VLOOKUP(tblPointScore[[#This Row],[Name / Club]],tblIll_Div2[Name / Club],1,FALSE)),0,3),3)</f>
        <v>0</v>
      </c>
      <c r="K647" s="1">
        <f>IF(ISNA(VLOOKUP(tblPointScore[[#This Row],[Name / Club]],tblMac_Div1A[[Name / Club]:[Points]],5,FALSE)),0,VLOOKUP(tblPointScore[[#This Row],[Name / Club]],tblMac_Div1A[[Name / Club]:[Points]],5,FALSE))</f>
        <v>0</v>
      </c>
      <c r="L647" s="1">
        <f>IF(ISNA(VLOOKUP(tblPointScore[[#This Row],[Name / Club]],tblMac_Div1B[[Name / Club]:[Points]],5,FALSE)),0,VLOOKUP(tblPointScore[[#This Row],[Name / Club]],tblMac_Div1B[[Name / Club]:[Points]],5,FALSE))</f>
        <v>0</v>
      </c>
      <c r="M647" s="1">
        <f>IF(ISNA(VLOOKUP(tblPointScore[[#This Row],[Name / Club]],tblMac_Div2A[[Name / Club]:[Points]],5,FALSE)),0,VLOOKUP(tblPointScore[[#This Row],[Name / Club]],tblMac_Div2A[[Name / Club]:[Points]],5,FALSE))</f>
        <v>0</v>
      </c>
      <c r="N647" s="1">
        <f>IF(ISNA(VLOOKUP(tblPointScore[[#This Row],[Name / Club]],tblMac_Div2B[[Name / Club]:[Points]],5,FALSE)),0,VLOOKUP(tblPointScore[[#This Row],[Name / Club]],tblMac_Div2B[[Name / Club]:[Points]],5,FALSE))</f>
        <v>0</v>
      </c>
      <c r="O64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47" s="1">
        <f>IF(ISNA(VLOOKUP(tblPointScore[[#This Row],[Name / Club]],tblNow_Div1A[[Name / Club]:[Points]],5,FALSE)),0,VLOOKUP(tblPointScore[[#This Row],[Name / Club]],tblNow_Div1A[[Name / Club]:[Points]],5,FALSE))</f>
        <v>0</v>
      </c>
      <c r="Q647" s="1">
        <f>IF(ISNA(VLOOKUP(tblPointScore[[#This Row],[Name / Club]],tblNow_Div1B[[Name / Club]:[Points]],5,FALSE)),0,VLOOKUP(tblPointScore[[#This Row],[Name / Club]],tblNow_Div1B[[Name / Club]:[Points]],5,FALSE))</f>
        <v>0</v>
      </c>
      <c r="R647" s="1">
        <f>IF(ISNA(VLOOKUP(tblPointScore[[#This Row],[Name / Club]],tblNow_Div2A[[Name / Club]:[Points]],5,FALSE)),0,VLOOKUP(tblPointScore[[#This Row],[Name / Club]],tblNow_Div2A[[Name / Club]:[Points]],5,FALSE))</f>
        <v>0</v>
      </c>
      <c r="S647" s="1">
        <f>IF(ISNA(VLOOKUP(tblPointScore[[#This Row],[Name / Club]],tblNow_Div2B[[Name / Club]:[Points]],5,FALSE)),0,VLOOKUP(tblPointScore[[#This Row],[Name / Club]],tblNow_Div2B[[Name / Club]:[Points]],5,FALSE))</f>
        <v>0</v>
      </c>
      <c r="T64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47" s="1">
        <f>IF(ISNA(VLOOKUP(tblPointScore[[#This Row],[Name / Club]],tblSthn_Div1[[Name / Club]:[Points]],5,FALSE)),0,VLOOKUP(tblPointScore[[#This Row],[Name / Club]],tblSthn_Div1[[Name / Club]:[Points]],5,FALSE))</f>
        <v>0</v>
      </c>
      <c r="V647" s="1">
        <f>IF(ISNA(VLOOKUP(tblPointScore[[#This Row],[Name / Club]],tblSthn_Div2[[Name / Club]:[Points]],5,FALSE)),0,VLOOKUP(tblPointScore[[#This Row],[Name / Club]],tblSthn_Div2[[Name / Club]:[Points]],5,FALSE))</f>
        <v>0</v>
      </c>
      <c r="W647" s="1">
        <f>IF(ISNA(VLOOKUP(tblPointScore[[#This Row],[Name / Club]],tblSthn_Div1[Name / Club],1,FALSE)),IF(ISNA(VLOOKUP(tblPointScore[[#This Row],[Name / Club]],tblSthn_Div2[Name / Club],1,FALSE)),0,3),3)</f>
        <v>0</v>
      </c>
      <c r="X647" s="9">
        <f>SUM(tblPointScore[[#This Row],[Glbn Div 1]:[Sth H Pts]])</f>
        <v>0</v>
      </c>
      <c r="Y64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4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47" s="38" t="str">
        <f>IF(AND(tblPointScore[[#This Row],[Div 1 Pts]]&gt;0,tblPointScore[[#This Row],[Div 2 Pts]]&gt;0),"Y","N")</f>
        <v>N</v>
      </c>
      <c r="AB647" s="35" t="str">
        <f>IF(AND(tblPointScore[[#This Row],[Mac Div 1 A]]&gt;0,tblPointScore[[#This Row],[Mac Div 1 B]]&gt;0),"Y","N")</f>
        <v>N</v>
      </c>
      <c r="AC647" s="35" t="str">
        <f>IF(AND(tblPointScore[[#This Row],[Mac Div 2 A]]&gt;0,tblPointScore[[#This Row],[Mac Div 2 B]]&gt;0),"Y","N")</f>
        <v>N</v>
      </c>
      <c r="AD647" s="35" t="str">
        <f>IF(AND(tblPointScore[[#This Row],[Now Div 1 A]]&gt;0,tblPointScore[[#This Row],[Now Div 1 B]]&gt;0),"Y","N")</f>
        <v>N</v>
      </c>
      <c r="AE647" s="35" t="str">
        <f>IF(AND(tblPointScore[[#This Row],[Now Div 2 A]]&gt;0,tblPointScore[[#This Row],[Now Div 2 B]]&gt;0),"Y","N")</f>
        <v>N</v>
      </c>
      <c r="AF64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48" spans="1:32" hidden="1">
      <c r="A648" s="1">
        <f ca="1">CELL("row", A647)-1</f>
        <v>646</v>
      </c>
      <c r="B648" s="7" t="s">
        <v>86</v>
      </c>
      <c r="C648" s="7" t="s">
        <v>681</v>
      </c>
      <c r="D648" s="4" t="str">
        <f>CONCATENATE(tblPointScore[[#This Row],[Name]]," - ",tblPointScore[[#This Row],[Club]])</f>
        <v>Watts Stephen - GCC</v>
      </c>
      <c r="E648" s="1">
        <f>IF(ISNA(VLOOKUP(tblPointScore[[#This Row],[Name / Club]],tblGlbn_Div1[[Name / Club]:[Points]],5,FALSE)),0,VLOOKUP(tblPointScore[[#This Row],[Name / Club]],tblGlbn_Div1[[Name / Club]:[Points]],5,FALSE))</f>
        <v>0</v>
      </c>
      <c r="F648" s="1">
        <f>IF(ISNA(VLOOKUP(tblPointScore[[#This Row],[Name / Club]],tblGlbn_Div2[[Name / Club]:[Points]],5,FALSE)),0,VLOOKUP(tblPointScore[[#This Row],[Name / Club]],tblGlbn_Div2[[Name / Club]:[Points]],5,FALSE))</f>
        <v>0</v>
      </c>
      <c r="G648" s="1">
        <f>IF(ISNA(VLOOKUP(tblPointScore[[#This Row],[Name / Club]],tblGlbn_Div1[Name / Club],1,FALSE)),IF(ISNA(VLOOKUP(tblPointScore[[#This Row],[Name / Club]],tblGlbn_Div2[Name / Club],1,FALSE)),0,3),3)</f>
        <v>0</v>
      </c>
      <c r="H648" s="1">
        <f>IF(ISNA(VLOOKUP(tblPointScore[[#This Row],[Name / Club]],tblIll_Div1[[Name / Club]:[Points]],5,FALSE)),0,VLOOKUP(tblPointScore[[#This Row],[Name / Club]],tblIll_Div1[[Name / Club]:[Points]],5,FALSE))</f>
        <v>0</v>
      </c>
      <c r="I648" s="1">
        <f>IF(ISNA(VLOOKUP(tblPointScore[[#This Row],[Name / Club]],tblIll_Div2[[Name / Club]:[Points]],5,FALSE)),0,VLOOKUP(tblPointScore[[#This Row],[Name / Club]],tblIll_Div2[[Name / Club]:[Points]],5,FALSE))</f>
        <v>0</v>
      </c>
      <c r="J648" s="1">
        <f>IF(ISNA(VLOOKUP(tblPointScore[[#This Row],[Name / Club]],tblIll_Div1[Name / Club],1,FALSE)),IF(ISNA(VLOOKUP(tblPointScore[[#This Row],[Name / Club]],tblIll_Div2[Name / Club],1,FALSE)),0,3),3)</f>
        <v>0</v>
      </c>
      <c r="K648" s="1">
        <f>IF(ISNA(VLOOKUP(tblPointScore[[#This Row],[Name / Club]],tblMac_Div1A[[Name / Club]:[Points]],5,FALSE)),0,VLOOKUP(tblPointScore[[#This Row],[Name / Club]],tblMac_Div1A[[Name / Club]:[Points]],5,FALSE))</f>
        <v>0</v>
      </c>
      <c r="L648" s="1">
        <f>IF(ISNA(VLOOKUP(tblPointScore[[#This Row],[Name / Club]],tblMac_Div1B[[Name / Club]:[Points]],5,FALSE)),0,VLOOKUP(tblPointScore[[#This Row],[Name / Club]],tblMac_Div1B[[Name / Club]:[Points]],5,FALSE))</f>
        <v>0</v>
      </c>
      <c r="M648" s="1">
        <f>IF(ISNA(VLOOKUP(tblPointScore[[#This Row],[Name / Club]],tblMac_Div2A[[Name / Club]:[Points]],5,FALSE)),0,VLOOKUP(tblPointScore[[#This Row],[Name / Club]],tblMac_Div2A[[Name / Club]:[Points]],5,FALSE))</f>
        <v>0</v>
      </c>
      <c r="N648" s="1">
        <f>IF(ISNA(VLOOKUP(tblPointScore[[#This Row],[Name / Club]],tblMac_Div2B[[Name / Club]:[Points]],5,FALSE)),0,VLOOKUP(tblPointScore[[#This Row],[Name / Club]],tblMac_Div2B[[Name / Club]:[Points]],5,FALSE))</f>
        <v>0</v>
      </c>
      <c r="O64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48" s="1">
        <f>IF(ISNA(VLOOKUP(tblPointScore[[#This Row],[Name / Club]],tblNow_Div1A[[Name / Club]:[Points]],5,FALSE)),0,VLOOKUP(tblPointScore[[#This Row],[Name / Club]],tblNow_Div1A[[Name / Club]:[Points]],5,FALSE))</f>
        <v>0</v>
      </c>
      <c r="Q648" s="1">
        <f>IF(ISNA(VLOOKUP(tblPointScore[[#This Row],[Name / Club]],tblNow_Div1B[[Name / Club]:[Points]],5,FALSE)),0,VLOOKUP(tblPointScore[[#This Row],[Name / Club]],tblNow_Div1B[[Name / Club]:[Points]],5,FALSE))</f>
        <v>0</v>
      </c>
      <c r="R648" s="1">
        <f>IF(ISNA(VLOOKUP(tblPointScore[[#This Row],[Name / Club]],tblNow_Div2A[[Name / Club]:[Points]],5,FALSE)),0,VLOOKUP(tblPointScore[[#This Row],[Name / Club]],tblNow_Div2A[[Name / Club]:[Points]],5,FALSE))</f>
        <v>0</v>
      </c>
      <c r="S648" s="1">
        <f>IF(ISNA(VLOOKUP(tblPointScore[[#This Row],[Name / Club]],tblNow_Div2B[[Name / Club]:[Points]],5,FALSE)),0,VLOOKUP(tblPointScore[[#This Row],[Name / Club]],tblNow_Div2B[[Name / Club]:[Points]],5,FALSE))</f>
        <v>0</v>
      </c>
      <c r="T64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48" s="1">
        <f>IF(ISNA(VLOOKUP(tblPointScore[[#This Row],[Name / Club]],tblSthn_Div1[[Name / Club]:[Points]],5,FALSE)),0,VLOOKUP(tblPointScore[[#This Row],[Name / Club]],tblSthn_Div1[[Name / Club]:[Points]],5,FALSE))</f>
        <v>0</v>
      </c>
      <c r="V648" s="1">
        <f>IF(ISNA(VLOOKUP(tblPointScore[[#This Row],[Name / Club]],tblSthn_Div2[[Name / Club]:[Points]],5,FALSE)),0,VLOOKUP(tblPointScore[[#This Row],[Name / Club]],tblSthn_Div2[[Name / Club]:[Points]],5,FALSE))</f>
        <v>0</v>
      </c>
      <c r="W648" s="1">
        <f>IF(ISNA(VLOOKUP(tblPointScore[[#This Row],[Name / Club]],tblSthn_Div1[Name / Club],1,FALSE)),IF(ISNA(VLOOKUP(tblPointScore[[#This Row],[Name / Club]],tblSthn_Div2[Name / Club],1,FALSE)),0,3),3)</f>
        <v>0</v>
      </c>
      <c r="X648" s="1">
        <f>SUM(tblPointScore[[#This Row],[Glbn Div 1]:[Sth H Pts]])</f>
        <v>0</v>
      </c>
      <c r="Y64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4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48" s="38" t="str">
        <f>IF(AND(tblPointScore[[#This Row],[Div 1 Pts]]&gt;0,tblPointScore[[#This Row],[Div 2 Pts]]&gt;0),"Y","N")</f>
        <v>N</v>
      </c>
      <c r="AB648" s="35" t="str">
        <f>IF(AND(tblPointScore[[#This Row],[Mac Div 1 A]]&gt;0,tblPointScore[[#This Row],[Mac Div 1 B]]&gt;0),"Y","N")</f>
        <v>N</v>
      </c>
      <c r="AC648" s="35" t="str">
        <f>IF(AND(tblPointScore[[#This Row],[Mac Div 2 A]]&gt;0,tblPointScore[[#This Row],[Mac Div 2 B]]&gt;0),"Y","N")</f>
        <v>N</v>
      </c>
      <c r="AD648" s="35" t="str">
        <f>IF(AND(tblPointScore[[#This Row],[Now Div 1 A]]&gt;0,tblPointScore[[#This Row],[Now Div 1 B]]&gt;0),"Y","N")</f>
        <v>N</v>
      </c>
      <c r="AE648" s="35" t="str">
        <f>IF(AND(tblPointScore[[#This Row],[Now Div 2 A]]&gt;0,tblPointScore[[#This Row],[Now Div 2 B]]&gt;0),"Y","N")</f>
        <v>N</v>
      </c>
      <c r="AF64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49" spans="1:32" hidden="1">
      <c r="A649" s="1">
        <f ca="1">CELL("row", A648)-1</f>
        <v>647</v>
      </c>
      <c r="B649" s="7" t="s">
        <v>544</v>
      </c>
      <c r="C649" s="7" t="s">
        <v>683</v>
      </c>
      <c r="D649" s="4" t="str">
        <f>CONCATENATE(tblPointScore[[#This Row],[Name]]," - ",tblPointScore[[#This Row],[Club]])</f>
        <v>Webb Jesse - SHCC</v>
      </c>
      <c r="E649" s="1">
        <f>IF(ISNA(VLOOKUP(tblPointScore[[#This Row],[Name / Club]],tblGlbn_Div1[[Name / Club]:[Points]],5,FALSE)),0,VLOOKUP(tblPointScore[[#This Row],[Name / Club]],tblGlbn_Div1[[Name / Club]:[Points]],5,FALSE))</f>
        <v>0</v>
      </c>
      <c r="F649" s="9">
        <f>IF(ISNA(VLOOKUP(tblPointScore[[#This Row],[Name / Club]],tblGlbn_Div2[[Name / Club]:[Points]],5,FALSE)),0,VLOOKUP(tblPointScore[[#This Row],[Name / Club]],tblGlbn_Div2[[Name / Club]:[Points]],5,FALSE))</f>
        <v>0</v>
      </c>
      <c r="G649" s="9">
        <f>IF(ISNA(VLOOKUP(tblPointScore[[#This Row],[Name / Club]],tblGlbn_Div1[Name / Club],1,FALSE)),IF(ISNA(VLOOKUP(tblPointScore[[#This Row],[Name / Club]],tblGlbn_Div2[Name / Club],1,FALSE)),0,3),3)</f>
        <v>0</v>
      </c>
      <c r="H649" s="1">
        <f>IF(ISNA(VLOOKUP(tblPointScore[[#This Row],[Name / Club]],tblIll_Div1[[Name / Club]:[Points]],5,FALSE)),0,VLOOKUP(tblPointScore[[#This Row],[Name / Club]],tblIll_Div1[[Name / Club]:[Points]],5,FALSE))</f>
        <v>0</v>
      </c>
      <c r="I649" s="1">
        <f>IF(ISNA(VLOOKUP(tblPointScore[[#This Row],[Name / Club]],tblIll_Div2[[Name / Club]:[Points]],5,FALSE)),0,VLOOKUP(tblPointScore[[#This Row],[Name / Club]],tblIll_Div2[[Name / Club]:[Points]],5,FALSE))</f>
        <v>0</v>
      </c>
      <c r="J649" s="1">
        <f>IF(ISNA(VLOOKUP(tblPointScore[[#This Row],[Name / Club]],tblIll_Div1[Name / Club],1,FALSE)),IF(ISNA(VLOOKUP(tblPointScore[[#This Row],[Name / Club]],tblIll_Div2[Name / Club],1,FALSE)),0,3),3)</f>
        <v>0</v>
      </c>
      <c r="K649" s="1">
        <f>IF(ISNA(VLOOKUP(tblPointScore[[#This Row],[Name / Club]],tblMac_Div1A[[Name / Club]:[Points]],5,FALSE)),0,VLOOKUP(tblPointScore[[#This Row],[Name / Club]],tblMac_Div1A[[Name / Club]:[Points]],5,FALSE))</f>
        <v>0</v>
      </c>
      <c r="L649" s="1">
        <f>IF(ISNA(VLOOKUP(tblPointScore[[#This Row],[Name / Club]],tblMac_Div1B[[Name / Club]:[Points]],5,FALSE)),0,VLOOKUP(tblPointScore[[#This Row],[Name / Club]],tblMac_Div1B[[Name / Club]:[Points]],5,FALSE))</f>
        <v>0</v>
      </c>
      <c r="M649" s="1">
        <f>IF(ISNA(VLOOKUP(tblPointScore[[#This Row],[Name / Club]],tblMac_Div2A[[Name / Club]:[Points]],5,FALSE)),0,VLOOKUP(tblPointScore[[#This Row],[Name / Club]],tblMac_Div2A[[Name / Club]:[Points]],5,FALSE))</f>
        <v>0</v>
      </c>
      <c r="N649" s="1">
        <f>IF(ISNA(VLOOKUP(tblPointScore[[#This Row],[Name / Club]],tblMac_Div2B[[Name / Club]:[Points]],5,FALSE)),0,VLOOKUP(tblPointScore[[#This Row],[Name / Club]],tblMac_Div2B[[Name / Club]:[Points]],5,FALSE))</f>
        <v>0</v>
      </c>
      <c r="O64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49" s="1">
        <f>IF(ISNA(VLOOKUP(tblPointScore[[#This Row],[Name / Club]],tblNow_Div1A[[Name / Club]:[Points]],5,FALSE)),0,VLOOKUP(tblPointScore[[#This Row],[Name / Club]],tblNow_Div1A[[Name / Club]:[Points]],5,FALSE))</f>
        <v>0</v>
      </c>
      <c r="Q649" s="1">
        <f>IF(ISNA(VLOOKUP(tblPointScore[[#This Row],[Name / Club]],tblNow_Div1B[[Name / Club]:[Points]],5,FALSE)),0,VLOOKUP(tblPointScore[[#This Row],[Name / Club]],tblNow_Div1B[[Name / Club]:[Points]],5,FALSE))</f>
        <v>0</v>
      </c>
      <c r="R649" s="1">
        <f>IF(ISNA(VLOOKUP(tblPointScore[[#This Row],[Name / Club]],tblNow_Div2A[[Name / Club]:[Points]],5,FALSE)),0,VLOOKUP(tblPointScore[[#This Row],[Name / Club]],tblNow_Div2A[[Name / Club]:[Points]],5,FALSE))</f>
        <v>0</v>
      </c>
      <c r="S649" s="1">
        <f>IF(ISNA(VLOOKUP(tblPointScore[[#This Row],[Name / Club]],tblNow_Div2B[[Name / Club]:[Points]],5,FALSE)),0,VLOOKUP(tblPointScore[[#This Row],[Name / Club]],tblNow_Div2B[[Name / Club]:[Points]],5,FALSE))</f>
        <v>0</v>
      </c>
      <c r="T64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49" s="1">
        <f>IF(ISNA(VLOOKUP(tblPointScore[[#This Row],[Name / Club]],tblSthn_Div1[[Name / Club]:[Points]],5,FALSE)),0,VLOOKUP(tblPointScore[[#This Row],[Name / Club]],tblSthn_Div1[[Name / Club]:[Points]],5,FALSE))</f>
        <v>0</v>
      </c>
      <c r="V649" s="1">
        <f>IF(ISNA(VLOOKUP(tblPointScore[[#This Row],[Name / Club]],tblSthn_Div2[[Name / Club]:[Points]],5,FALSE)),0,VLOOKUP(tblPointScore[[#This Row],[Name / Club]],tblSthn_Div2[[Name / Club]:[Points]],5,FALSE))</f>
        <v>0</v>
      </c>
      <c r="W649" s="1">
        <f>IF(ISNA(VLOOKUP(tblPointScore[[#This Row],[Name / Club]],tblSthn_Div1[Name / Club],1,FALSE)),IF(ISNA(VLOOKUP(tblPointScore[[#This Row],[Name / Club]],tblSthn_Div2[Name / Club],1,FALSE)),0,3),3)</f>
        <v>0</v>
      </c>
      <c r="X649" s="9">
        <f>SUM(tblPointScore[[#This Row],[Glbn Div 1]:[Sth H Pts]])</f>
        <v>0</v>
      </c>
      <c r="Y64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4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49" s="38" t="str">
        <f>IF(AND(tblPointScore[[#This Row],[Div 1 Pts]]&gt;0,tblPointScore[[#This Row],[Div 2 Pts]]&gt;0),"Y","N")</f>
        <v>N</v>
      </c>
      <c r="AB649" s="35" t="str">
        <f>IF(AND(tblPointScore[[#This Row],[Mac Div 1 A]]&gt;0,tblPointScore[[#This Row],[Mac Div 1 B]]&gt;0),"Y","N")</f>
        <v>N</v>
      </c>
      <c r="AC649" s="35" t="str">
        <f>IF(AND(tblPointScore[[#This Row],[Mac Div 2 A]]&gt;0,tblPointScore[[#This Row],[Mac Div 2 B]]&gt;0),"Y","N")</f>
        <v>N</v>
      </c>
      <c r="AD649" s="35" t="str">
        <f>IF(AND(tblPointScore[[#This Row],[Now Div 1 A]]&gt;0,tblPointScore[[#This Row],[Now Div 1 B]]&gt;0),"Y","N")</f>
        <v>N</v>
      </c>
      <c r="AE649" s="35" t="str">
        <f>IF(AND(tblPointScore[[#This Row],[Now Div 2 A]]&gt;0,tblPointScore[[#This Row],[Now Div 2 B]]&gt;0),"Y","N")</f>
        <v>N</v>
      </c>
      <c r="AF64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50" spans="1:32" hidden="1">
      <c r="A650" s="1">
        <f ca="1">CELL("row", A649)-1</f>
        <v>648</v>
      </c>
      <c r="B650" s="7" t="s">
        <v>398</v>
      </c>
      <c r="C650" s="7" t="s">
        <v>683</v>
      </c>
      <c r="D650" s="4" t="str">
        <f>CONCATENATE(tblPointScore[[#This Row],[Name]]," - ",tblPointScore[[#This Row],[Club]])</f>
        <v>Webb Lee - SHCC</v>
      </c>
      <c r="E650" s="1">
        <f>IF(ISNA(VLOOKUP(tblPointScore[[#This Row],[Name / Club]],tblGlbn_Div1[[Name / Club]:[Points]],5,FALSE)),0,VLOOKUP(tblPointScore[[#This Row],[Name / Club]],tblGlbn_Div1[[Name / Club]:[Points]],5,FALSE))</f>
        <v>0</v>
      </c>
      <c r="F650" s="9">
        <f>IF(ISNA(VLOOKUP(tblPointScore[[#This Row],[Name / Club]],tblGlbn_Div2[[Name / Club]:[Points]],5,FALSE)),0,VLOOKUP(tblPointScore[[#This Row],[Name / Club]],tblGlbn_Div2[[Name / Club]:[Points]],5,FALSE))</f>
        <v>0</v>
      </c>
      <c r="G650" s="9">
        <f>IF(ISNA(VLOOKUP(tblPointScore[[#This Row],[Name / Club]],tblGlbn_Div1[Name / Club],1,FALSE)),IF(ISNA(VLOOKUP(tblPointScore[[#This Row],[Name / Club]],tblGlbn_Div2[Name / Club],1,FALSE)),0,3),3)</f>
        <v>0</v>
      </c>
      <c r="H650" s="1">
        <f>IF(ISNA(VLOOKUP(tblPointScore[[#This Row],[Name / Club]],tblIll_Div1[[Name / Club]:[Points]],5,FALSE)),0,VLOOKUP(tblPointScore[[#This Row],[Name / Club]],tblIll_Div1[[Name / Club]:[Points]],5,FALSE))</f>
        <v>0</v>
      </c>
      <c r="I650" s="1">
        <f>IF(ISNA(VLOOKUP(tblPointScore[[#This Row],[Name / Club]],tblIll_Div2[[Name / Club]:[Points]],5,FALSE)),0,VLOOKUP(tblPointScore[[#This Row],[Name / Club]],tblIll_Div2[[Name / Club]:[Points]],5,FALSE))</f>
        <v>0</v>
      </c>
      <c r="J650" s="1">
        <f>IF(ISNA(VLOOKUP(tblPointScore[[#This Row],[Name / Club]],tblIll_Div1[Name / Club],1,FALSE)),IF(ISNA(VLOOKUP(tblPointScore[[#This Row],[Name / Club]],tblIll_Div2[Name / Club],1,FALSE)),0,3),3)</f>
        <v>0</v>
      </c>
      <c r="K650" s="1">
        <f>IF(ISNA(VLOOKUP(tblPointScore[[#This Row],[Name / Club]],tblMac_Div1A[[Name / Club]:[Points]],5,FALSE)),0,VLOOKUP(tblPointScore[[#This Row],[Name / Club]],tblMac_Div1A[[Name / Club]:[Points]],5,FALSE))</f>
        <v>0</v>
      </c>
      <c r="L650" s="1">
        <f>IF(ISNA(VLOOKUP(tblPointScore[[#This Row],[Name / Club]],tblMac_Div1B[[Name / Club]:[Points]],5,FALSE)),0,VLOOKUP(tblPointScore[[#This Row],[Name / Club]],tblMac_Div1B[[Name / Club]:[Points]],5,FALSE))</f>
        <v>0</v>
      </c>
      <c r="M650" s="1">
        <f>IF(ISNA(VLOOKUP(tblPointScore[[#This Row],[Name / Club]],tblMac_Div2A[[Name / Club]:[Points]],5,FALSE)),0,VLOOKUP(tblPointScore[[#This Row],[Name / Club]],tblMac_Div2A[[Name / Club]:[Points]],5,FALSE))</f>
        <v>0</v>
      </c>
      <c r="N650" s="1">
        <f>IF(ISNA(VLOOKUP(tblPointScore[[#This Row],[Name / Club]],tblMac_Div2B[[Name / Club]:[Points]],5,FALSE)),0,VLOOKUP(tblPointScore[[#This Row],[Name / Club]],tblMac_Div2B[[Name / Club]:[Points]],5,FALSE))</f>
        <v>0</v>
      </c>
      <c r="O65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50" s="1">
        <f>IF(ISNA(VLOOKUP(tblPointScore[[#This Row],[Name / Club]],tblNow_Div1A[[Name / Club]:[Points]],5,FALSE)),0,VLOOKUP(tblPointScore[[#This Row],[Name / Club]],tblNow_Div1A[[Name / Club]:[Points]],5,FALSE))</f>
        <v>0</v>
      </c>
      <c r="Q650" s="1">
        <f>IF(ISNA(VLOOKUP(tblPointScore[[#This Row],[Name / Club]],tblNow_Div1B[[Name / Club]:[Points]],5,FALSE)),0,VLOOKUP(tblPointScore[[#This Row],[Name / Club]],tblNow_Div1B[[Name / Club]:[Points]],5,FALSE))</f>
        <v>0</v>
      </c>
      <c r="R650" s="1">
        <f>IF(ISNA(VLOOKUP(tblPointScore[[#This Row],[Name / Club]],tblNow_Div2A[[Name / Club]:[Points]],5,FALSE)),0,VLOOKUP(tblPointScore[[#This Row],[Name / Club]],tblNow_Div2A[[Name / Club]:[Points]],5,FALSE))</f>
        <v>0</v>
      </c>
      <c r="S650" s="1">
        <f>IF(ISNA(VLOOKUP(tblPointScore[[#This Row],[Name / Club]],tblNow_Div2B[[Name / Club]:[Points]],5,FALSE)),0,VLOOKUP(tblPointScore[[#This Row],[Name / Club]],tblNow_Div2B[[Name / Club]:[Points]],5,FALSE))</f>
        <v>0</v>
      </c>
      <c r="T65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50" s="1">
        <f>IF(ISNA(VLOOKUP(tblPointScore[[#This Row],[Name / Club]],tblSthn_Div1[[Name / Club]:[Points]],5,FALSE)),0,VLOOKUP(tblPointScore[[#This Row],[Name / Club]],tblSthn_Div1[[Name / Club]:[Points]],5,FALSE))</f>
        <v>0</v>
      </c>
      <c r="V650" s="1">
        <f>IF(ISNA(VLOOKUP(tblPointScore[[#This Row],[Name / Club]],tblSthn_Div2[[Name / Club]:[Points]],5,FALSE)),0,VLOOKUP(tblPointScore[[#This Row],[Name / Club]],tblSthn_Div2[[Name / Club]:[Points]],5,FALSE))</f>
        <v>0</v>
      </c>
      <c r="W650" s="1">
        <f>IF(ISNA(VLOOKUP(tblPointScore[[#This Row],[Name / Club]],tblSthn_Div1[Name / Club],1,FALSE)),IF(ISNA(VLOOKUP(tblPointScore[[#This Row],[Name / Club]],tblSthn_Div2[Name / Club],1,FALSE)),0,3),3)</f>
        <v>0</v>
      </c>
      <c r="X650" s="9">
        <f>SUM(tblPointScore[[#This Row],[Glbn Div 1]:[Sth H Pts]])</f>
        <v>0</v>
      </c>
      <c r="Y65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5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50" s="38" t="str">
        <f>IF(AND(tblPointScore[[#This Row],[Div 1 Pts]]&gt;0,tblPointScore[[#This Row],[Div 2 Pts]]&gt;0),"Y","N")</f>
        <v>N</v>
      </c>
      <c r="AB650" s="35" t="str">
        <f>IF(AND(tblPointScore[[#This Row],[Mac Div 1 A]]&gt;0,tblPointScore[[#This Row],[Mac Div 1 B]]&gt;0),"Y","N")</f>
        <v>N</v>
      </c>
      <c r="AC650" s="35" t="str">
        <f>IF(AND(tblPointScore[[#This Row],[Mac Div 2 A]]&gt;0,tblPointScore[[#This Row],[Mac Div 2 B]]&gt;0),"Y","N")</f>
        <v>N</v>
      </c>
      <c r="AD650" s="35" t="str">
        <f>IF(AND(tblPointScore[[#This Row],[Now Div 1 A]]&gt;0,tblPointScore[[#This Row],[Now Div 1 B]]&gt;0),"Y","N")</f>
        <v>N</v>
      </c>
      <c r="AE650" s="35" t="str">
        <f>IF(AND(tblPointScore[[#This Row],[Now Div 2 A]]&gt;0,tblPointScore[[#This Row],[Now Div 2 B]]&gt;0),"Y","N")</f>
        <v>N</v>
      </c>
      <c r="AF65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51" spans="1:32" hidden="1">
      <c r="A651" s="20">
        <f ca="1">CELL("row", A650)-1</f>
        <v>649</v>
      </c>
      <c r="B651" s="43" t="s">
        <v>614</v>
      </c>
      <c r="C651" s="43" t="s">
        <v>685</v>
      </c>
      <c r="D651" s="22" t="str">
        <f>CONCATENATE(tblPointScore[[#This Row],[Name]]," - ",tblPointScore[[#This Row],[Club]])</f>
        <v>Wheaton Jono - ICC</v>
      </c>
      <c r="E651" s="23">
        <f>IF(ISNA(VLOOKUP(tblPointScore[[#This Row],[Name / Club]],tblGlbn_Div1[[Name / Club]:[Points]],5,FALSE)),0,VLOOKUP(tblPointScore[[#This Row],[Name / Club]],tblGlbn_Div1[[Name / Club]:[Points]],5,FALSE))</f>
        <v>0</v>
      </c>
      <c r="F651" s="23">
        <f>IF(ISNA(VLOOKUP(tblPointScore[[#This Row],[Name / Club]],tblGlbn_Div2[[Name / Club]:[Points]],5,FALSE)),0,VLOOKUP(tblPointScore[[#This Row],[Name / Club]],tblGlbn_Div2[[Name / Club]:[Points]],5,FALSE))</f>
        <v>0</v>
      </c>
      <c r="G651" s="23">
        <f>IF(ISNA(VLOOKUP(tblPointScore[[#This Row],[Name / Club]],tblGlbn_Div1[Name / Club],1,FALSE)),IF(ISNA(VLOOKUP(tblPointScore[[#This Row],[Name / Club]],tblGlbn_Div2[Name / Club],1,FALSE)),0,3),3)</f>
        <v>0</v>
      </c>
      <c r="H651" s="23">
        <f>IF(ISNA(VLOOKUP(tblPointScore[[#This Row],[Name / Club]],tblIll_Div1[[Name / Club]:[Points]],5,FALSE)),0,VLOOKUP(tblPointScore[[#This Row],[Name / Club]],tblIll_Div1[[Name / Club]:[Points]],5,FALSE))</f>
        <v>0</v>
      </c>
      <c r="I651" s="23">
        <f>IF(ISNA(VLOOKUP(tblPointScore[[#This Row],[Name / Club]],tblIll_Div2[[Name / Club]:[Points]],5,FALSE)),0,VLOOKUP(tblPointScore[[#This Row],[Name / Club]],tblIll_Div2[[Name / Club]:[Points]],5,FALSE))</f>
        <v>0</v>
      </c>
      <c r="J651" s="23">
        <f>IF(ISNA(VLOOKUP(tblPointScore[[#This Row],[Name / Club]],tblIll_Div1[Name / Club],1,FALSE)),IF(ISNA(VLOOKUP(tblPointScore[[#This Row],[Name / Club]],tblIll_Div2[Name / Club],1,FALSE)),0,3),3)</f>
        <v>0</v>
      </c>
      <c r="K651" s="23">
        <f>IF(ISNA(VLOOKUP(tblPointScore[[#This Row],[Name / Club]],tblMac_Div1A[[Name / Club]:[Points]],5,FALSE)),0,VLOOKUP(tblPointScore[[#This Row],[Name / Club]],tblMac_Div1A[[Name / Club]:[Points]],5,FALSE))</f>
        <v>0</v>
      </c>
      <c r="L651" s="23">
        <f>IF(ISNA(VLOOKUP(tblPointScore[[#This Row],[Name / Club]],tblMac_Div1B[[Name / Club]:[Points]],5,FALSE)),0,VLOOKUP(tblPointScore[[#This Row],[Name / Club]],tblMac_Div1B[[Name / Club]:[Points]],5,FALSE))</f>
        <v>0</v>
      </c>
      <c r="M651" s="23">
        <f>IF(ISNA(VLOOKUP(tblPointScore[[#This Row],[Name / Club]],tblMac_Div2A[[Name / Club]:[Points]],5,FALSE)),0,VLOOKUP(tblPointScore[[#This Row],[Name / Club]],tblMac_Div2A[[Name / Club]:[Points]],5,FALSE))</f>
        <v>0</v>
      </c>
      <c r="N651" s="23">
        <f>IF(ISNA(VLOOKUP(tblPointScore[[#This Row],[Name / Club]],tblMac_Div2B[[Name / Club]:[Points]],5,FALSE)),0,VLOOKUP(tblPointScore[[#This Row],[Name / Club]],tblMac_Div2B[[Name / Club]:[Points]],5,FALSE))</f>
        <v>0</v>
      </c>
      <c r="O651" s="23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51" s="23">
        <f>IF(ISNA(VLOOKUP(tblPointScore[[#This Row],[Name / Club]],tblNow_Div1A[[Name / Club]:[Points]],5,FALSE)),0,VLOOKUP(tblPointScore[[#This Row],[Name / Club]],tblNow_Div1A[[Name / Club]:[Points]],5,FALSE))</f>
        <v>0</v>
      </c>
      <c r="Q651" s="23">
        <f>IF(ISNA(VLOOKUP(tblPointScore[[#This Row],[Name / Club]],tblNow_Div1B[[Name / Club]:[Points]],5,FALSE)),0,VLOOKUP(tblPointScore[[#This Row],[Name / Club]],tblNow_Div1B[[Name / Club]:[Points]],5,FALSE))</f>
        <v>0</v>
      </c>
      <c r="R651" s="23">
        <f>IF(ISNA(VLOOKUP(tblPointScore[[#This Row],[Name / Club]],tblNow_Div2A[[Name / Club]:[Points]],5,FALSE)),0,VLOOKUP(tblPointScore[[#This Row],[Name / Club]],tblNow_Div2A[[Name / Club]:[Points]],5,FALSE))</f>
        <v>0</v>
      </c>
      <c r="S651" s="23">
        <f>IF(ISNA(VLOOKUP(tblPointScore[[#This Row],[Name / Club]],tblNow_Div2B[[Name / Club]:[Points]],5,FALSE)),0,VLOOKUP(tblPointScore[[#This Row],[Name / Club]],tblNow_Div2B[[Name / Club]:[Points]],5,FALSE))</f>
        <v>0</v>
      </c>
      <c r="T651" s="23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51" s="23">
        <f>IF(ISNA(VLOOKUP(tblPointScore[[#This Row],[Name / Club]],tblSthn_Div1[[Name / Club]:[Points]],5,FALSE)),0,VLOOKUP(tblPointScore[[#This Row],[Name / Club]],tblSthn_Div1[[Name / Club]:[Points]],5,FALSE))</f>
        <v>0</v>
      </c>
      <c r="V651" s="23">
        <f>IF(ISNA(VLOOKUP(tblPointScore[[#This Row],[Name / Club]],tblSthn_Div2[[Name / Club]:[Points]],5,FALSE)),0,VLOOKUP(tblPointScore[[#This Row],[Name / Club]],tblSthn_Div2[[Name / Club]:[Points]],5,FALSE))</f>
        <v>0</v>
      </c>
      <c r="W651" s="23">
        <f>IF(ISNA(VLOOKUP(tblPointScore[[#This Row],[Name / Club]],tblSthn_Div1[Name / Club],1,FALSE)),IF(ISNA(VLOOKUP(tblPointScore[[#This Row],[Name / Club]],tblSthn_Div2[Name / Club],1,FALSE)),0,3),3)</f>
        <v>0</v>
      </c>
      <c r="X651" s="23">
        <f>SUM(tblPointScore[[#This Row],[Glbn Div 1]:[Sth H Pts]])</f>
        <v>0</v>
      </c>
      <c r="Y651" s="23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51" s="23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51" s="44" t="str">
        <f>IF(AND(tblPointScore[[#This Row],[Div 1 Pts]]&gt;0,tblPointScore[[#This Row],[Div 2 Pts]]&gt;0),"Y","N")</f>
        <v>N</v>
      </c>
      <c r="AB651" s="45" t="str">
        <f>IF(AND(tblPointScore[[#This Row],[Mac Div 1 A]]&gt;0,tblPointScore[[#This Row],[Mac Div 1 B]]&gt;0),"Y","N")</f>
        <v>N</v>
      </c>
      <c r="AC651" s="45" t="str">
        <f>IF(AND(tblPointScore[[#This Row],[Mac Div 2 A]]&gt;0,tblPointScore[[#This Row],[Mac Div 2 B]]&gt;0),"Y","N")</f>
        <v>N</v>
      </c>
      <c r="AD651" s="45" t="str">
        <f>IF(AND(tblPointScore[[#This Row],[Now Div 1 A]]&gt;0,tblPointScore[[#This Row],[Now Div 1 B]]&gt;0),"Y","N")</f>
        <v>N</v>
      </c>
      <c r="AE651" s="45" t="str">
        <f>IF(AND(tblPointScore[[#This Row],[Now Div 2 A]]&gt;0,tblPointScore[[#This Row],[Now Div 2 B]]&gt;0),"Y","N")</f>
        <v>N</v>
      </c>
      <c r="AF651" s="23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52" spans="1:32" hidden="1">
      <c r="A652" s="1">
        <f ca="1">CELL("row", A651)-1</f>
        <v>650</v>
      </c>
      <c r="B652" s="7" t="s">
        <v>334</v>
      </c>
      <c r="C652" s="7" t="s">
        <v>681</v>
      </c>
      <c r="D652" s="4" t="str">
        <f>CONCATENATE(tblPointScore[[#This Row],[Name]]," - ",tblPointScore[[#This Row],[Club]])</f>
        <v>Wheeldon Ken - GCC</v>
      </c>
      <c r="E652" s="1">
        <f>IF(ISNA(VLOOKUP(tblPointScore[[#This Row],[Name / Club]],tblGlbn_Div1[[Name / Club]:[Points]],5,FALSE)),0,VLOOKUP(tblPointScore[[#This Row],[Name / Club]],tblGlbn_Div1[[Name / Club]:[Points]],5,FALSE))</f>
        <v>0</v>
      </c>
      <c r="F652" s="1">
        <f>IF(ISNA(VLOOKUP(tblPointScore[[#This Row],[Name / Club]],tblGlbn_Div2[[Name / Club]:[Points]],5,FALSE)),0,VLOOKUP(tblPointScore[[#This Row],[Name / Club]],tblGlbn_Div2[[Name / Club]:[Points]],5,FALSE))</f>
        <v>0</v>
      </c>
      <c r="G652" s="1">
        <f>IF(ISNA(VLOOKUP(tblPointScore[[#This Row],[Name / Club]],tblGlbn_Div1[Name / Club],1,FALSE)),IF(ISNA(VLOOKUP(tblPointScore[[#This Row],[Name / Club]],tblGlbn_Div2[Name / Club],1,FALSE)),0,3),3)</f>
        <v>0</v>
      </c>
      <c r="H652" s="1">
        <f>IF(ISNA(VLOOKUP(tblPointScore[[#This Row],[Name / Club]],tblIll_Div1[[Name / Club]:[Points]],5,FALSE)),0,VLOOKUP(tblPointScore[[#This Row],[Name / Club]],tblIll_Div1[[Name / Club]:[Points]],5,FALSE))</f>
        <v>0</v>
      </c>
      <c r="I652" s="1">
        <f>IF(ISNA(VLOOKUP(tblPointScore[[#This Row],[Name / Club]],tblIll_Div2[[Name / Club]:[Points]],5,FALSE)),0,VLOOKUP(tblPointScore[[#This Row],[Name / Club]],tblIll_Div2[[Name / Club]:[Points]],5,FALSE))</f>
        <v>0</v>
      </c>
      <c r="J652" s="1">
        <f>IF(ISNA(VLOOKUP(tblPointScore[[#This Row],[Name / Club]],tblIll_Div1[Name / Club],1,FALSE)),IF(ISNA(VLOOKUP(tblPointScore[[#This Row],[Name / Club]],tblIll_Div2[Name / Club],1,FALSE)),0,3),3)</f>
        <v>0</v>
      </c>
      <c r="K652" s="1">
        <f>IF(ISNA(VLOOKUP(tblPointScore[[#This Row],[Name / Club]],tblMac_Div1A[[Name / Club]:[Points]],5,FALSE)),0,VLOOKUP(tblPointScore[[#This Row],[Name / Club]],tblMac_Div1A[[Name / Club]:[Points]],5,FALSE))</f>
        <v>0</v>
      </c>
      <c r="L652" s="1">
        <f>IF(ISNA(VLOOKUP(tblPointScore[[#This Row],[Name / Club]],tblMac_Div1B[[Name / Club]:[Points]],5,FALSE)),0,VLOOKUP(tblPointScore[[#This Row],[Name / Club]],tblMac_Div1B[[Name / Club]:[Points]],5,FALSE))</f>
        <v>0</v>
      </c>
      <c r="M652" s="1">
        <f>IF(ISNA(VLOOKUP(tblPointScore[[#This Row],[Name / Club]],tblMac_Div2A[[Name / Club]:[Points]],5,FALSE)),0,VLOOKUP(tblPointScore[[#This Row],[Name / Club]],tblMac_Div2A[[Name / Club]:[Points]],5,FALSE))</f>
        <v>0</v>
      </c>
      <c r="N652" s="1">
        <f>IF(ISNA(VLOOKUP(tblPointScore[[#This Row],[Name / Club]],tblMac_Div2B[[Name / Club]:[Points]],5,FALSE)),0,VLOOKUP(tblPointScore[[#This Row],[Name / Club]],tblMac_Div2B[[Name / Club]:[Points]],5,FALSE))</f>
        <v>0</v>
      </c>
      <c r="O65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52" s="1">
        <f>IF(ISNA(VLOOKUP(tblPointScore[[#This Row],[Name / Club]],tblNow_Div1A[[Name / Club]:[Points]],5,FALSE)),0,VLOOKUP(tblPointScore[[#This Row],[Name / Club]],tblNow_Div1A[[Name / Club]:[Points]],5,FALSE))</f>
        <v>0</v>
      </c>
      <c r="Q652" s="1">
        <f>IF(ISNA(VLOOKUP(tblPointScore[[#This Row],[Name / Club]],tblNow_Div1B[[Name / Club]:[Points]],5,FALSE)),0,VLOOKUP(tblPointScore[[#This Row],[Name / Club]],tblNow_Div1B[[Name / Club]:[Points]],5,FALSE))</f>
        <v>0</v>
      </c>
      <c r="R652" s="1">
        <f>IF(ISNA(VLOOKUP(tblPointScore[[#This Row],[Name / Club]],tblNow_Div2A[[Name / Club]:[Points]],5,FALSE)),0,VLOOKUP(tblPointScore[[#This Row],[Name / Club]],tblNow_Div2A[[Name / Club]:[Points]],5,FALSE))</f>
        <v>0</v>
      </c>
      <c r="S652" s="1">
        <f>IF(ISNA(VLOOKUP(tblPointScore[[#This Row],[Name / Club]],tblNow_Div2B[[Name / Club]:[Points]],5,FALSE)),0,VLOOKUP(tblPointScore[[#This Row],[Name / Club]],tblNow_Div2B[[Name / Club]:[Points]],5,FALSE))</f>
        <v>0</v>
      </c>
      <c r="T65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52" s="1">
        <f>IF(ISNA(VLOOKUP(tblPointScore[[#This Row],[Name / Club]],tblSthn_Div1[[Name / Club]:[Points]],5,FALSE)),0,VLOOKUP(tblPointScore[[#This Row],[Name / Club]],tblSthn_Div1[[Name / Club]:[Points]],5,FALSE))</f>
        <v>0</v>
      </c>
      <c r="V652" s="1">
        <f>IF(ISNA(VLOOKUP(tblPointScore[[#This Row],[Name / Club]],tblSthn_Div2[[Name / Club]:[Points]],5,FALSE)),0,VLOOKUP(tblPointScore[[#This Row],[Name / Club]],tblSthn_Div2[[Name / Club]:[Points]],5,FALSE))</f>
        <v>0</v>
      </c>
      <c r="W652" s="1">
        <f>IF(ISNA(VLOOKUP(tblPointScore[[#This Row],[Name / Club]],tblSthn_Div1[Name / Club],1,FALSE)),IF(ISNA(VLOOKUP(tblPointScore[[#This Row],[Name / Club]],tblSthn_Div2[Name / Club],1,FALSE)),0,3),3)</f>
        <v>0</v>
      </c>
      <c r="X652" s="1">
        <f>SUM(tblPointScore[[#This Row],[Glbn Div 1]:[Sth H Pts]])</f>
        <v>0</v>
      </c>
      <c r="Y65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5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52" s="38" t="str">
        <f>IF(AND(tblPointScore[[#This Row],[Div 1 Pts]]&gt;0,tblPointScore[[#This Row],[Div 2 Pts]]&gt;0),"Y","N")</f>
        <v>N</v>
      </c>
      <c r="AB652" s="35" t="str">
        <f>IF(AND(tblPointScore[[#This Row],[Mac Div 1 A]]&gt;0,tblPointScore[[#This Row],[Mac Div 1 B]]&gt;0),"Y","N")</f>
        <v>N</v>
      </c>
      <c r="AC652" s="35" t="str">
        <f>IF(AND(tblPointScore[[#This Row],[Mac Div 2 A]]&gt;0,tblPointScore[[#This Row],[Mac Div 2 B]]&gt;0),"Y","N")</f>
        <v>N</v>
      </c>
      <c r="AD652" s="35" t="str">
        <f>IF(AND(tblPointScore[[#This Row],[Now Div 1 A]]&gt;0,tblPointScore[[#This Row],[Now Div 1 B]]&gt;0),"Y","N")</f>
        <v>N</v>
      </c>
      <c r="AE652" s="35" t="str">
        <f>IF(AND(tblPointScore[[#This Row],[Now Div 2 A]]&gt;0,tblPointScore[[#This Row],[Now Div 2 B]]&gt;0),"Y","N")</f>
        <v>N</v>
      </c>
      <c r="AF65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53" spans="1:32" hidden="1">
      <c r="A653" s="1">
        <f ca="1">CELL("row", A652)-1</f>
        <v>651</v>
      </c>
      <c r="B653" s="7" t="s">
        <v>335</v>
      </c>
      <c r="C653" s="7" t="s">
        <v>681</v>
      </c>
      <c r="D653" s="4" t="str">
        <f>CONCATENATE(tblPointScore[[#This Row],[Name]]," - ",tblPointScore[[#This Row],[Club]])</f>
        <v>White Bill - GCC</v>
      </c>
      <c r="E653" s="1">
        <f>IF(ISNA(VLOOKUP(tblPointScore[[#This Row],[Name / Club]],tblGlbn_Div1[[Name / Club]:[Points]],5,FALSE)),0,VLOOKUP(tblPointScore[[#This Row],[Name / Club]],tblGlbn_Div1[[Name / Club]:[Points]],5,FALSE))</f>
        <v>0</v>
      </c>
      <c r="F653" s="1">
        <f>IF(ISNA(VLOOKUP(tblPointScore[[#This Row],[Name / Club]],tblGlbn_Div2[[Name / Club]:[Points]],5,FALSE)),0,VLOOKUP(tblPointScore[[#This Row],[Name / Club]],tblGlbn_Div2[[Name / Club]:[Points]],5,FALSE))</f>
        <v>0</v>
      </c>
      <c r="G653" s="1">
        <f>IF(ISNA(VLOOKUP(tblPointScore[[#This Row],[Name / Club]],tblGlbn_Div1[Name / Club],1,FALSE)),IF(ISNA(VLOOKUP(tblPointScore[[#This Row],[Name / Club]],tblGlbn_Div2[Name / Club],1,FALSE)),0,3),3)</f>
        <v>0</v>
      </c>
      <c r="H653" s="1">
        <f>IF(ISNA(VLOOKUP(tblPointScore[[#This Row],[Name / Club]],tblIll_Div1[[Name / Club]:[Points]],5,FALSE)),0,VLOOKUP(tblPointScore[[#This Row],[Name / Club]],tblIll_Div1[[Name / Club]:[Points]],5,FALSE))</f>
        <v>0</v>
      </c>
      <c r="I653" s="1">
        <f>IF(ISNA(VLOOKUP(tblPointScore[[#This Row],[Name / Club]],tblIll_Div2[[Name / Club]:[Points]],5,FALSE)),0,VLOOKUP(tblPointScore[[#This Row],[Name / Club]],tblIll_Div2[[Name / Club]:[Points]],5,FALSE))</f>
        <v>0</v>
      </c>
      <c r="J653" s="1">
        <f>IF(ISNA(VLOOKUP(tblPointScore[[#This Row],[Name / Club]],tblIll_Div1[Name / Club],1,FALSE)),IF(ISNA(VLOOKUP(tblPointScore[[#This Row],[Name / Club]],tblIll_Div2[Name / Club],1,FALSE)),0,3),3)</f>
        <v>0</v>
      </c>
      <c r="K653" s="1">
        <f>IF(ISNA(VLOOKUP(tblPointScore[[#This Row],[Name / Club]],tblMac_Div1A[[Name / Club]:[Points]],5,FALSE)),0,VLOOKUP(tblPointScore[[#This Row],[Name / Club]],tblMac_Div1A[[Name / Club]:[Points]],5,FALSE))</f>
        <v>0</v>
      </c>
      <c r="L653" s="1">
        <f>IF(ISNA(VLOOKUP(tblPointScore[[#This Row],[Name / Club]],tblMac_Div1B[[Name / Club]:[Points]],5,FALSE)),0,VLOOKUP(tblPointScore[[#This Row],[Name / Club]],tblMac_Div1B[[Name / Club]:[Points]],5,FALSE))</f>
        <v>0</v>
      </c>
      <c r="M653" s="1">
        <f>IF(ISNA(VLOOKUP(tblPointScore[[#This Row],[Name / Club]],tblMac_Div2A[[Name / Club]:[Points]],5,FALSE)),0,VLOOKUP(tblPointScore[[#This Row],[Name / Club]],tblMac_Div2A[[Name / Club]:[Points]],5,FALSE))</f>
        <v>0</v>
      </c>
      <c r="N653" s="1">
        <f>IF(ISNA(VLOOKUP(tblPointScore[[#This Row],[Name / Club]],tblMac_Div2B[[Name / Club]:[Points]],5,FALSE)),0,VLOOKUP(tblPointScore[[#This Row],[Name / Club]],tblMac_Div2B[[Name / Club]:[Points]],5,FALSE))</f>
        <v>0</v>
      </c>
      <c r="O65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53" s="1">
        <f>IF(ISNA(VLOOKUP(tblPointScore[[#This Row],[Name / Club]],tblNow_Div1A[[Name / Club]:[Points]],5,FALSE)),0,VLOOKUP(tblPointScore[[#This Row],[Name / Club]],tblNow_Div1A[[Name / Club]:[Points]],5,FALSE))</f>
        <v>0</v>
      </c>
      <c r="Q653" s="1">
        <f>IF(ISNA(VLOOKUP(tblPointScore[[#This Row],[Name / Club]],tblNow_Div1B[[Name / Club]:[Points]],5,FALSE)),0,VLOOKUP(tblPointScore[[#This Row],[Name / Club]],tblNow_Div1B[[Name / Club]:[Points]],5,FALSE))</f>
        <v>0</v>
      </c>
      <c r="R653" s="1">
        <f>IF(ISNA(VLOOKUP(tblPointScore[[#This Row],[Name / Club]],tblNow_Div2A[[Name / Club]:[Points]],5,FALSE)),0,VLOOKUP(tblPointScore[[#This Row],[Name / Club]],tblNow_Div2A[[Name / Club]:[Points]],5,FALSE))</f>
        <v>0</v>
      </c>
      <c r="S653" s="1">
        <f>IF(ISNA(VLOOKUP(tblPointScore[[#This Row],[Name / Club]],tblNow_Div2B[[Name / Club]:[Points]],5,FALSE)),0,VLOOKUP(tblPointScore[[#This Row],[Name / Club]],tblNow_Div2B[[Name / Club]:[Points]],5,FALSE))</f>
        <v>0</v>
      </c>
      <c r="T65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53" s="1">
        <f>IF(ISNA(VLOOKUP(tblPointScore[[#This Row],[Name / Club]],tblSthn_Div1[[Name / Club]:[Points]],5,FALSE)),0,VLOOKUP(tblPointScore[[#This Row],[Name / Club]],tblSthn_Div1[[Name / Club]:[Points]],5,FALSE))</f>
        <v>0</v>
      </c>
      <c r="V653" s="1">
        <f>IF(ISNA(VLOOKUP(tblPointScore[[#This Row],[Name / Club]],tblSthn_Div2[[Name / Club]:[Points]],5,FALSE)),0,VLOOKUP(tblPointScore[[#This Row],[Name / Club]],tblSthn_Div2[[Name / Club]:[Points]],5,FALSE))</f>
        <v>0</v>
      </c>
      <c r="W653" s="1">
        <f>IF(ISNA(VLOOKUP(tblPointScore[[#This Row],[Name / Club]],tblSthn_Div1[Name / Club],1,FALSE)),IF(ISNA(VLOOKUP(tblPointScore[[#This Row],[Name / Club]],tblSthn_Div2[Name / Club],1,FALSE)),0,3),3)</f>
        <v>0</v>
      </c>
      <c r="X653" s="1">
        <f>SUM(tblPointScore[[#This Row],[Glbn Div 1]:[Sth H Pts]])</f>
        <v>0</v>
      </c>
      <c r="Y65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5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53" s="38" t="str">
        <f>IF(AND(tblPointScore[[#This Row],[Div 1 Pts]]&gt;0,tblPointScore[[#This Row],[Div 2 Pts]]&gt;0),"Y","N")</f>
        <v>N</v>
      </c>
      <c r="AB653" s="35" t="str">
        <f>IF(AND(tblPointScore[[#This Row],[Mac Div 1 A]]&gt;0,tblPointScore[[#This Row],[Mac Div 1 B]]&gt;0),"Y","N")</f>
        <v>N</v>
      </c>
      <c r="AC653" s="35" t="str">
        <f>IF(AND(tblPointScore[[#This Row],[Mac Div 2 A]]&gt;0,tblPointScore[[#This Row],[Mac Div 2 B]]&gt;0),"Y","N")</f>
        <v>N</v>
      </c>
      <c r="AD653" s="35" t="str">
        <f>IF(AND(tblPointScore[[#This Row],[Now Div 1 A]]&gt;0,tblPointScore[[#This Row],[Now Div 1 B]]&gt;0),"Y","N")</f>
        <v>N</v>
      </c>
      <c r="AE653" s="35" t="str">
        <f>IF(AND(tblPointScore[[#This Row],[Now Div 2 A]]&gt;0,tblPointScore[[#This Row],[Now Div 2 B]]&gt;0),"Y","N")</f>
        <v>N</v>
      </c>
      <c r="AF65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54" spans="1:32" hidden="1">
      <c r="A654" s="1">
        <f ca="1">CELL("row", A653)-1</f>
        <v>652</v>
      </c>
      <c r="B654" s="7" t="s">
        <v>399</v>
      </c>
      <c r="C654" s="7" t="s">
        <v>683</v>
      </c>
      <c r="D654" s="4" t="str">
        <f>CONCATENATE(tblPointScore[[#This Row],[Name]]," - ",tblPointScore[[#This Row],[Club]])</f>
        <v>White Wayne - SHCC</v>
      </c>
      <c r="E654" s="1">
        <f>IF(ISNA(VLOOKUP(tblPointScore[[#This Row],[Name / Club]],tblGlbn_Div1[[Name / Club]:[Points]],5,FALSE)),0,VLOOKUP(tblPointScore[[#This Row],[Name / Club]],tblGlbn_Div1[[Name / Club]:[Points]],5,FALSE))</f>
        <v>0</v>
      </c>
      <c r="F654" s="9">
        <f>IF(ISNA(VLOOKUP(tblPointScore[[#This Row],[Name / Club]],tblGlbn_Div2[[Name / Club]:[Points]],5,FALSE)),0,VLOOKUP(tblPointScore[[#This Row],[Name / Club]],tblGlbn_Div2[[Name / Club]:[Points]],5,FALSE))</f>
        <v>0</v>
      </c>
      <c r="G654" s="9">
        <f>IF(ISNA(VLOOKUP(tblPointScore[[#This Row],[Name / Club]],tblGlbn_Div1[Name / Club],1,FALSE)),IF(ISNA(VLOOKUP(tblPointScore[[#This Row],[Name / Club]],tblGlbn_Div2[Name / Club],1,FALSE)),0,3),3)</f>
        <v>0</v>
      </c>
      <c r="H654" s="1">
        <f>IF(ISNA(VLOOKUP(tblPointScore[[#This Row],[Name / Club]],tblIll_Div1[[Name / Club]:[Points]],5,FALSE)),0,VLOOKUP(tblPointScore[[#This Row],[Name / Club]],tblIll_Div1[[Name / Club]:[Points]],5,FALSE))</f>
        <v>0</v>
      </c>
      <c r="I654" s="1">
        <f>IF(ISNA(VLOOKUP(tblPointScore[[#This Row],[Name / Club]],tblIll_Div2[[Name / Club]:[Points]],5,FALSE)),0,VLOOKUP(tblPointScore[[#This Row],[Name / Club]],tblIll_Div2[[Name / Club]:[Points]],5,FALSE))</f>
        <v>0</v>
      </c>
      <c r="J654" s="1">
        <f>IF(ISNA(VLOOKUP(tblPointScore[[#This Row],[Name / Club]],tblIll_Div1[Name / Club],1,FALSE)),IF(ISNA(VLOOKUP(tblPointScore[[#This Row],[Name / Club]],tblIll_Div2[Name / Club],1,FALSE)),0,3),3)</f>
        <v>0</v>
      </c>
      <c r="K654" s="1">
        <f>IF(ISNA(VLOOKUP(tblPointScore[[#This Row],[Name / Club]],tblMac_Div1A[[Name / Club]:[Points]],5,FALSE)),0,VLOOKUP(tblPointScore[[#This Row],[Name / Club]],tblMac_Div1A[[Name / Club]:[Points]],5,FALSE))</f>
        <v>0</v>
      </c>
      <c r="L654" s="1">
        <f>IF(ISNA(VLOOKUP(tblPointScore[[#This Row],[Name / Club]],tblMac_Div1B[[Name / Club]:[Points]],5,FALSE)),0,VLOOKUP(tblPointScore[[#This Row],[Name / Club]],tblMac_Div1B[[Name / Club]:[Points]],5,FALSE))</f>
        <v>0</v>
      </c>
      <c r="M654" s="1">
        <f>IF(ISNA(VLOOKUP(tblPointScore[[#This Row],[Name / Club]],tblMac_Div2A[[Name / Club]:[Points]],5,FALSE)),0,VLOOKUP(tblPointScore[[#This Row],[Name / Club]],tblMac_Div2A[[Name / Club]:[Points]],5,FALSE))</f>
        <v>0</v>
      </c>
      <c r="N654" s="1">
        <f>IF(ISNA(VLOOKUP(tblPointScore[[#This Row],[Name / Club]],tblMac_Div2B[[Name / Club]:[Points]],5,FALSE)),0,VLOOKUP(tblPointScore[[#This Row],[Name / Club]],tblMac_Div2B[[Name / Club]:[Points]],5,FALSE))</f>
        <v>0</v>
      </c>
      <c r="O65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54" s="1">
        <f>IF(ISNA(VLOOKUP(tblPointScore[[#This Row],[Name / Club]],tblNow_Div1A[[Name / Club]:[Points]],5,FALSE)),0,VLOOKUP(tblPointScore[[#This Row],[Name / Club]],tblNow_Div1A[[Name / Club]:[Points]],5,FALSE))</f>
        <v>0</v>
      </c>
      <c r="Q654" s="1">
        <f>IF(ISNA(VLOOKUP(tblPointScore[[#This Row],[Name / Club]],tblNow_Div1B[[Name / Club]:[Points]],5,FALSE)),0,VLOOKUP(tblPointScore[[#This Row],[Name / Club]],tblNow_Div1B[[Name / Club]:[Points]],5,FALSE))</f>
        <v>0</v>
      </c>
      <c r="R654" s="1">
        <f>IF(ISNA(VLOOKUP(tblPointScore[[#This Row],[Name / Club]],tblNow_Div2A[[Name / Club]:[Points]],5,FALSE)),0,VLOOKUP(tblPointScore[[#This Row],[Name / Club]],tblNow_Div2A[[Name / Club]:[Points]],5,FALSE))</f>
        <v>0</v>
      </c>
      <c r="S654" s="1">
        <f>IF(ISNA(VLOOKUP(tblPointScore[[#This Row],[Name / Club]],tblNow_Div2B[[Name / Club]:[Points]],5,FALSE)),0,VLOOKUP(tblPointScore[[#This Row],[Name / Club]],tblNow_Div2B[[Name / Club]:[Points]],5,FALSE))</f>
        <v>0</v>
      </c>
      <c r="T65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54" s="1">
        <f>IF(ISNA(VLOOKUP(tblPointScore[[#This Row],[Name / Club]],tblSthn_Div1[[Name / Club]:[Points]],5,FALSE)),0,VLOOKUP(tblPointScore[[#This Row],[Name / Club]],tblSthn_Div1[[Name / Club]:[Points]],5,FALSE))</f>
        <v>0</v>
      </c>
      <c r="V654" s="1">
        <f>IF(ISNA(VLOOKUP(tblPointScore[[#This Row],[Name / Club]],tblSthn_Div2[[Name / Club]:[Points]],5,FALSE)),0,VLOOKUP(tblPointScore[[#This Row],[Name / Club]],tblSthn_Div2[[Name / Club]:[Points]],5,FALSE))</f>
        <v>0</v>
      </c>
      <c r="W654" s="1">
        <f>IF(ISNA(VLOOKUP(tblPointScore[[#This Row],[Name / Club]],tblSthn_Div1[Name / Club],1,FALSE)),IF(ISNA(VLOOKUP(tblPointScore[[#This Row],[Name / Club]],tblSthn_Div2[Name / Club],1,FALSE)),0,3),3)</f>
        <v>0</v>
      </c>
      <c r="X654" s="9">
        <f>SUM(tblPointScore[[#This Row],[Glbn Div 1]:[Sth H Pts]])</f>
        <v>0</v>
      </c>
      <c r="Y65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5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54" s="38" t="str">
        <f>IF(AND(tblPointScore[[#This Row],[Div 1 Pts]]&gt;0,tblPointScore[[#This Row],[Div 2 Pts]]&gt;0),"Y","N")</f>
        <v>N</v>
      </c>
      <c r="AB654" s="35" t="str">
        <f>IF(AND(tblPointScore[[#This Row],[Mac Div 1 A]]&gt;0,tblPointScore[[#This Row],[Mac Div 1 B]]&gt;0),"Y","N")</f>
        <v>N</v>
      </c>
      <c r="AC654" s="35" t="str">
        <f>IF(AND(tblPointScore[[#This Row],[Mac Div 2 A]]&gt;0,tblPointScore[[#This Row],[Mac Div 2 B]]&gt;0),"Y","N")</f>
        <v>N</v>
      </c>
      <c r="AD654" s="35" t="str">
        <f>IF(AND(tblPointScore[[#This Row],[Now Div 1 A]]&gt;0,tblPointScore[[#This Row],[Now Div 1 B]]&gt;0),"Y","N")</f>
        <v>N</v>
      </c>
      <c r="AE654" s="35" t="str">
        <f>IF(AND(tblPointScore[[#This Row],[Now Div 2 A]]&gt;0,tblPointScore[[#This Row],[Now Div 2 B]]&gt;0),"Y","N")</f>
        <v>N</v>
      </c>
      <c r="AF65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55" spans="1:32" hidden="1">
      <c r="A655" s="1">
        <f ca="1">CELL("row", A654)-1</f>
        <v>653</v>
      </c>
      <c r="B655" s="43" t="s">
        <v>649</v>
      </c>
      <c r="C655" s="43" t="s">
        <v>681</v>
      </c>
      <c r="D655" s="4" t="str">
        <f>CONCATENATE(tblPointScore[[#This Row],[Name]]," - ",tblPointScore[[#This Row],[Club]])</f>
        <v>Wilkinson Rob - GCC</v>
      </c>
      <c r="E655" s="9">
        <f>IF(ISNA(VLOOKUP(tblPointScore[[#This Row],[Name / Club]],tblGlbn_Div1[[Name / Club]:[Points]],5,FALSE)),0,VLOOKUP(tblPointScore[[#This Row],[Name / Club]],tblGlbn_Div1[[Name / Club]:[Points]],5,FALSE))</f>
        <v>0</v>
      </c>
      <c r="F655" s="9">
        <f>IF(ISNA(VLOOKUP(tblPointScore[[#This Row],[Name / Club]],tblGlbn_Div2[[Name / Club]:[Points]],5,FALSE)),0,VLOOKUP(tblPointScore[[#This Row],[Name / Club]],tblGlbn_Div2[[Name / Club]:[Points]],5,FALSE))</f>
        <v>0</v>
      </c>
      <c r="G655" s="9">
        <f>IF(ISNA(VLOOKUP(tblPointScore[[#This Row],[Name / Club]],tblGlbn_Div1[Name / Club],1,FALSE)),IF(ISNA(VLOOKUP(tblPointScore[[#This Row],[Name / Club]],tblGlbn_Div2[Name / Club],1,FALSE)),0,3),3)</f>
        <v>0</v>
      </c>
      <c r="H655" s="9">
        <f>IF(ISNA(VLOOKUP(tblPointScore[[#This Row],[Name / Club]],tblIll_Div1[[Name / Club]:[Points]],5,FALSE)),0,VLOOKUP(tblPointScore[[#This Row],[Name / Club]],tblIll_Div1[[Name / Club]:[Points]],5,FALSE))</f>
        <v>0</v>
      </c>
      <c r="I655" s="9">
        <f>IF(ISNA(VLOOKUP(tblPointScore[[#This Row],[Name / Club]],tblIll_Div2[[Name / Club]:[Points]],5,FALSE)),0,VLOOKUP(tblPointScore[[#This Row],[Name / Club]],tblIll_Div2[[Name / Club]:[Points]],5,FALSE))</f>
        <v>0</v>
      </c>
      <c r="J655" s="9">
        <f>IF(ISNA(VLOOKUP(tblPointScore[[#This Row],[Name / Club]],tblIll_Div1[Name / Club],1,FALSE)),IF(ISNA(VLOOKUP(tblPointScore[[#This Row],[Name / Club]],tblIll_Div2[Name / Club],1,FALSE)),0,3),3)</f>
        <v>0</v>
      </c>
      <c r="K655" s="9">
        <f>IF(ISNA(VLOOKUP(tblPointScore[[#This Row],[Name / Club]],tblMac_Div1A[[Name / Club]:[Points]],5,FALSE)),0,VLOOKUP(tblPointScore[[#This Row],[Name / Club]],tblMac_Div1A[[Name / Club]:[Points]],5,FALSE))</f>
        <v>0</v>
      </c>
      <c r="L655" s="9">
        <f>IF(ISNA(VLOOKUP(tblPointScore[[#This Row],[Name / Club]],tblMac_Div1B[[Name / Club]:[Points]],5,FALSE)),0,VLOOKUP(tblPointScore[[#This Row],[Name / Club]],tblMac_Div1B[[Name / Club]:[Points]],5,FALSE))</f>
        <v>0</v>
      </c>
      <c r="M655" s="9">
        <f>IF(ISNA(VLOOKUP(tblPointScore[[#This Row],[Name / Club]],tblMac_Div2A[[Name / Club]:[Points]],5,FALSE)),0,VLOOKUP(tblPointScore[[#This Row],[Name / Club]],tblMac_Div2A[[Name / Club]:[Points]],5,FALSE))</f>
        <v>0</v>
      </c>
      <c r="N655" s="9">
        <f>IF(ISNA(VLOOKUP(tblPointScore[[#This Row],[Name / Club]],tblMac_Div2B[[Name / Club]:[Points]],5,FALSE)),0,VLOOKUP(tblPointScore[[#This Row],[Name / Club]],tblMac_Div2B[[Name / Club]:[Points]],5,FALSE))</f>
        <v>0</v>
      </c>
      <c r="O655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55" s="9">
        <f>IF(ISNA(VLOOKUP(tblPointScore[[#This Row],[Name / Club]],tblNow_Div1A[[Name / Club]:[Points]],5,FALSE)),0,VLOOKUP(tblPointScore[[#This Row],[Name / Club]],tblNow_Div1A[[Name / Club]:[Points]],5,FALSE))</f>
        <v>0</v>
      </c>
      <c r="Q655" s="9">
        <f>IF(ISNA(VLOOKUP(tblPointScore[[#This Row],[Name / Club]],tblNow_Div1B[[Name / Club]:[Points]],5,FALSE)),0,VLOOKUP(tblPointScore[[#This Row],[Name / Club]],tblNow_Div1B[[Name / Club]:[Points]],5,FALSE))</f>
        <v>0</v>
      </c>
      <c r="R655" s="9">
        <f>IF(ISNA(VLOOKUP(tblPointScore[[#This Row],[Name / Club]],tblNow_Div2A[[Name / Club]:[Points]],5,FALSE)),0,VLOOKUP(tblPointScore[[#This Row],[Name / Club]],tblNow_Div2A[[Name / Club]:[Points]],5,FALSE))</f>
        <v>0</v>
      </c>
      <c r="S655" s="9">
        <f>IF(ISNA(VLOOKUP(tblPointScore[[#This Row],[Name / Club]],tblNow_Div2B[[Name / Club]:[Points]],5,FALSE)),0,VLOOKUP(tblPointScore[[#This Row],[Name / Club]],tblNow_Div2B[[Name / Club]:[Points]],5,FALSE))</f>
        <v>0</v>
      </c>
      <c r="T655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55" s="9">
        <f>IF(ISNA(VLOOKUP(tblPointScore[[#This Row],[Name / Club]],tblSthn_Div1[[Name / Club]:[Points]],5,FALSE)),0,VLOOKUP(tblPointScore[[#This Row],[Name / Club]],tblSthn_Div1[[Name / Club]:[Points]],5,FALSE))</f>
        <v>0</v>
      </c>
      <c r="V655" s="9">
        <f>IF(ISNA(VLOOKUP(tblPointScore[[#This Row],[Name / Club]],tblSthn_Div2[[Name / Club]:[Points]],5,FALSE)),0,VLOOKUP(tblPointScore[[#This Row],[Name / Club]],tblSthn_Div2[[Name / Club]:[Points]],5,FALSE))</f>
        <v>0</v>
      </c>
      <c r="W655" s="9">
        <f>IF(ISNA(VLOOKUP(tblPointScore[[#This Row],[Name / Club]],tblSthn_Div1[Name / Club],1,FALSE)),IF(ISNA(VLOOKUP(tblPointScore[[#This Row],[Name / Club]],tblSthn_Div2[Name / Club],1,FALSE)),0,3),3)</f>
        <v>0</v>
      </c>
      <c r="X655" s="9">
        <f>SUM(tblPointScore[[#This Row],[Glbn Div 1]:[Sth H Pts]])</f>
        <v>0</v>
      </c>
      <c r="Y655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55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55" s="38" t="str">
        <f>IF(AND(tblPointScore[[#This Row],[Div 1 Pts]]&gt;0,tblPointScore[[#This Row],[Div 2 Pts]]&gt;0),"Y","N")</f>
        <v>N</v>
      </c>
      <c r="AB655" s="35" t="str">
        <f>IF(AND(tblPointScore[[#This Row],[Mac Div 1 A]]&gt;0,tblPointScore[[#This Row],[Mac Div 1 B]]&gt;0),"Y","N")</f>
        <v>N</v>
      </c>
      <c r="AC655" s="35" t="str">
        <f>IF(AND(tblPointScore[[#This Row],[Mac Div 2 A]]&gt;0,tblPointScore[[#This Row],[Mac Div 2 B]]&gt;0),"Y","N")</f>
        <v>N</v>
      </c>
      <c r="AD655" s="35" t="str">
        <f>IF(AND(tblPointScore[[#This Row],[Now Div 1 A]]&gt;0,tblPointScore[[#This Row],[Now Div 1 B]]&gt;0),"Y","N")</f>
        <v>N</v>
      </c>
      <c r="AE655" s="35" t="str">
        <f>IF(AND(tblPointScore[[#This Row],[Now Div 2 A]]&gt;0,tblPointScore[[#This Row],[Now Div 2 B]]&gt;0),"Y","N")</f>
        <v>N</v>
      </c>
      <c r="AF655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56" spans="1:32" hidden="1">
      <c r="A656" s="1">
        <f ca="1">CELL("row", A655)-1</f>
        <v>654</v>
      </c>
      <c r="B656" s="7" t="s">
        <v>546</v>
      </c>
      <c r="C656" s="7" t="s">
        <v>683</v>
      </c>
      <c r="D656" s="4" t="str">
        <f>CONCATENATE(tblPointScore[[#This Row],[Name]]," - ",tblPointScore[[#This Row],[Club]])</f>
        <v>Williams Robbie - SHCC</v>
      </c>
      <c r="E656" s="1">
        <f>IF(ISNA(VLOOKUP(tblPointScore[[#This Row],[Name / Club]],tblGlbn_Div1[[Name / Club]:[Points]],5,FALSE)),0,VLOOKUP(tblPointScore[[#This Row],[Name / Club]],tblGlbn_Div1[[Name / Club]:[Points]],5,FALSE))</f>
        <v>0</v>
      </c>
      <c r="F656" s="9">
        <f>IF(ISNA(VLOOKUP(tblPointScore[[#This Row],[Name / Club]],tblGlbn_Div2[[Name / Club]:[Points]],5,FALSE)),0,VLOOKUP(tblPointScore[[#This Row],[Name / Club]],tblGlbn_Div2[[Name / Club]:[Points]],5,FALSE))</f>
        <v>0</v>
      </c>
      <c r="G656" s="9">
        <f>IF(ISNA(VLOOKUP(tblPointScore[[#This Row],[Name / Club]],tblGlbn_Div1[Name / Club],1,FALSE)),IF(ISNA(VLOOKUP(tblPointScore[[#This Row],[Name / Club]],tblGlbn_Div2[Name / Club],1,FALSE)),0,3),3)</f>
        <v>0</v>
      </c>
      <c r="H656" s="1">
        <f>IF(ISNA(VLOOKUP(tblPointScore[[#This Row],[Name / Club]],tblIll_Div1[[Name / Club]:[Points]],5,FALSE)),0,VLOOKUP(tblPointScore[[#This Row],[Name / Club]],tblIll_Div1[[Name / Club]:[Points]],5,FALSE))</f>
        <v>0</v>
      </c>
      <c r="I656" s="1">
        <f>IF(ISNA(VLOOKUP(tblPointScore[[#This Row],[Name / Club]],tblIll_Div2[[Name / Club]:[Points]],5,FALSE)),0,VLOOKUP(tblPointScore[[#This Row],[Name / Club]],tblIll_Div2[[Name / Club]:[Points]],5,FALSE))</f>
        <v>0</v>
      </c>
      <c r="J656" s="1">
        <f>IF(ISNA(VLOOKUP(tblPointScore[[#This Row],[Name / Club]],tblIll_Div1[Name / Club],1,FALSE)),IF(ISNA(VLOOKUP(tblPointScore[[#This Row],[Name / Club]],tblIll_Div2[Name / Club],1,FALSE)),0,3),3)</f>
        <v>0</v>
      </c>
      <c r="K656" s="1">
        <f>IF(ISNA(VLOOKUP(tblPointScore[[#This Row],[Name / Club]],tblMac_Div1A[[Name / Club]:[Points]],5,FALSE)),0,VLOOKUP(tblPointScore[[#This Row],[Name / Club]],tblMac_Div1A[[Name / Club]:[Points]],5,FALSE))</f>
        <v>0</v>
      </c>
      <c r="L656" s="1">
        <f>IF(ISNA(VLOOKUP(tblPointScore[[#This Row],[Name / Club]],tblMac_Div1B[[Name / Club]:[Points]],5,FALSE)),0,VLOOKUP(tblPointScore[[#This Row],[Name / Club]],tblMac_Div1B[[Name / Club]:[Points]],5,FALSE))</f>
        <v>0</v>
      </c>
      <c r="M656" s="1">
        <f>IF(ISNA(VLOOKUP(tblPointScore[[#This Row],[Name / Club]],tblMac_Div2A[[Name / Club]:[Points]],5,FALSE)),0,VLOOKUP(tblPointScore[[#This Row],[Name / Club]],tblMac_Div2A[[Name / Club]:[Points]],5,FALSE))</f>
        <v>0</v>
      </c>
      <c r="N656" s="1">
        <f>IF(ISNA(VLOOKUP(tblPointScore[[#This Row],[Name / Club]],tblMac_Div2B[[Name / Club]:[Points]],5,FALSE)),0,VLOOKUP(tblPointScore[[#This Row],[Name / Club]],tblMac_Div2B[[Name / Club]:[Points]],5,FALSE))</f>
        <v>0</v>
      </c>
      <c r="O656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56" s="1">
        <f>IF(ISNA(VLOOKUP(tblPointScore[[#This Row],[Name / Club]],tblNow_Div1A[[Name / Club]:[Points]],5,FALSE)),0,VLOOKUP(tblPointScore[[#This Row],[Name / Club]],tblNow_Div1A[[Name / Club]:[Points]],5,FALSE))</f>
        <v>0</v>
      </c>
      <c r="Q656" s="1">
        <f>IF(ISNA(VLOOKUP(tblPointScore[[#This Row],[Name / Club]],tblNow_Div1B[[Name / Club]:[Points]],5,FALSE)),0,VLOOKUP(tblPointScore[[#This Row],[Name / Club]],tblNow_Div1B[[Name / Club]:[Points]],5,FALSE))</f>
        <v>0</v>
      </c>
      <c r="R656" s="1">
        <f>IF(ISNA(VLOOKUP(tblPointScore[[#This Row],[Name / Club]],tblNow_Div2A[[Name / Club]:[Points]],5,FALSE)),0,VLOOKUP(tblPointScore[[#This Row],[Name / Club]],tblNow_Div2A[[Name / Club]:[Points]],5,FALSE))</f>
        <v>0</v>
      </c>
      <c r="S656" s="1">
        <f>IF(ISNA(VLOOKUP(tblPointScore[[#This Row],[Name / Club]],tblNow_Div2B[[Name / Club]:[Points]],5,FALSE)),0,VLOOKUP(tblPointScore[[#This Row],[Name / Club]],tblNow_Div2B[[Name / Club]:[Points]],5,FALSE))</f>
        <v>0</v>
      </c>
      <c r="T656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56" s="1">
        <f>IF(ISNA(VLOOKUP(tblPointScore[[#This Row],[Name / Club]],tblSthn_Div1[[Name / Club]:[Points]],5,FALSE)),0,VLOOKUP(tblPointScore[[#This Row],[Name / Club]],tblSthn_Div1[[Name / Club]:[Points]],5,FALSE))</f>
        <v>0</v>
      </c>
      <c r="V656" s="1">
        <f>IF(ISNA(VLOOKUP(tblPointScore[[#This Row],[Name / Club]],tblSthn_Div2[[Name / Club]:[Points]],5,FALSE)),0,VLOOKUP(tblPointScore[[#This Row],[Name / Club]],tblSthn_Div2[[Name / Club]:[Points]],5,FALSE))</f>
        <v>0</v>
      </c>
      <c r="W656" s="1">
        <f>IF(ISNA(VLOOKUP(tblPointScore[[#This Row],[Name / Club]],tblSthn_Div1[Name / Club],1,FALSE)),IF(ISNA(VLOOKUP(tblPointScore[[#This Row],[Name / Club]],tblSthn_Div2[Name / Club],1,FALSE)),0,3),3)</f>
        <v>0</v>
      </c>
      <c r="X656" s="9">
        <f>SUM(tblPointScore[[#This Row],[Glbn Div 1]:[Sth H Pts]])</f>
        <v>0</v>
      </c>
      <c r="Y656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56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56" s="38" t="str">
        <f>IF(AND(tblPointScore[[#This Row],[Div 1 Pts]]&gt;0,tblPointScore[[#This Row],[Div 2 Pts]]&gt;0),"Y","N")</f>
        <v>N</v>
      </c>
      <c r="AB656" s="35" t="str">
        <f>IF(AND(tblPointScore[[#This Row],[Mac Div 1 A]]&gt;0,tblPointScore[[#This Row],[Mac Div 1 B]]&gt;0),"Y","N")</f>
        <v>N</v>
      </c>
      <c r="AC656" s="35" t="str">
        <f>IF(AND(tblPointScore[[#This Row],[Mac Div 2 A]]&gt;0,tblPointScore[[#This Row],[Mac Div 2 B]]&gt;0),"Y","N")</f>
        <v>N</v>
      </c>
      <c r="AD656" s="35" t="str">
        <f>IF(AND(tblPointScore[[#This Row],[Now Div 1 A]]&gt;0,tblPointScore[[#This Row],[Now Div 1 B]]&gt;0),"Y","N")</f>
        <v>N</v>
      </c>
      <c r="AE656" s="35" t="str">
        <f>IF(AND(tblPointScore[[#This Row],[Now Div 2 A]]&gt;0,tblPointScore[[#This Row],[Now Div 2 B]]&gt;0),"Y","N")</f>
        <v>N</v>
      </c>
      <c r="AF656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57" spans="1:32" hidden="1">
      <c r="A657" s="1">
        <f ca="1">CELL("row", A656)-1</f>
        <v>655</v>
      </c>
      <c r="B657" s="7" t="s">
        <v>336</v>
      </c>
      <c r="C657" s="7" t="s">
        <v>684</v>
      </c>
      <c r="D657" s="4" t="str">
        <f>CONCATENATE(tblPointScore[[#This Row],[Name]]," - ",tblPointScore[[#This Row],[Club]])</f>
        <v>Wilson Alan - NVC</v>
      </c>
      <c r="E657" s="1">
        <f>IF(ISNA(VLOOKUP(tblPointScore[[#This Row],[Name / Club]],tblGlbn_Div1[[Name / Club]:[Points]],5,FALSE)),0,VLOOKUP(tblPointScore[[#This Row],[Name / Club]],tblGlbn_Div1[[Name / Club]:[Points]],5,FALSE))</f>
        <v>0</v>
      </c>
      <c r="F657" s="1">
        <f>IF(ISNA(VLOOKUP(tblPointScore[[#This Row],[Name / Club]],tblGlbn_Div2[[Name / Club]:[Points]],5,FALSE)),0,VLOOKUP(tblPointScore[[#This Row],[Name / Club]],tblGlbn_Div2[[Name / Club]:[Points]],5,FALSE))</f>
        <v>0</v>
      </c>
      <c r="G657" s="1">
        <f>IF(ISNA(VLOOKUP(tblPointScore[[#This Row],[Name / Club]],tblGlbn_Div1[Name / Club],1,FALSE)),IF(ISNA(VLOOKUP(tblPointScore[[#This Row],[Name / Club]],tblGlbn_Div2[Name / Club],1,FALSE)),0,3),3)</f>
        <v>0</v>
      </c>
      <c r="H657" s="1">
        <f>IF(ISNA(VLOOKUP(tblPointScore[[#This Row],[Name / Club]],tblIll_Div1[[Name / Club]:[Points]],5,FALSE)),0,VLOOKUP(tblPointScore[[#This Row],[Name / Club]],tblIll_Div1[[Name / Club]:[Points]],5,FALSE))</f>
        <v>0</v>
      </c>
      <c r="I657" s="1">
        <f>IF(ISNA(VLOOKUP(tblPointScore[[#This Row],[Name / Club]],tblIll_Div2[[Name / Club]:[Points]],5,FALSE)),0,VLOOKUP(tblPointScore[[#This Row],[Name / Club]],tblIll_Div2[[Name / Club]:[Points]],5,FALSE))</f>
        <v>0</v>
      </c>
      <c r="J657" s="1">
        <f>IF(ISNA(VLOOKUP(tblPointScore[[#This Row],[Name / Club]],tblIll_Div1[Name / Club],1,FALSE)),IF(ISNA(VLOOKUP(tblPointScore[[#This Row],[Name / Club]],tblIll_Div2[Name / Club],1,FALSE)),0,3),3)</f>
        <v>0</v>
      </c>
      <c r="K657" s="1">
        <f>IF(ISNA(VLOOKUP(tblPointScore[[#This Row],[Name / Club]],tblMac_Div1A[[Name / Club]:[Points]],5,FALSE)),0,VLOOKUP(tblPointScore[[#This Row],[Name / Club]],tblMac_Div1A[[Name / Club]:[Points]],5,FALSE))</f>
        <v>0</v>
      </c>
      <c r="L657" s="1">
        <f>IF(ISNA(VLOOKUP(tblPointScore[[#This Row],[Name / Club]],tblMac_Div1B[[Name / Club]:[Points]],5,FALSE)),0,VLOOKUP(tblPointScore[[#This Row],[Name / Club]],tblMac_Div1B[[Name / Club]:[Points]],5,FALSE))</f>
        <v>0</v>
      </c>
      <c r="M657" s="1">
        <f>IF(ISNA(VLOOKUP(tblPointScore[[#This Row],[Name / Club]],tblMac_Div2A[[Name / Club]:[Points]],5,FALSE)),0,VLOOKUP(tblPointScore[[#This Row],[Name / Club]],tblMac_Div2A[[Name / Club]:[Points]],5,FALSE))</f>
        <v>0</v>
      </c>
      <c r="N657" s="1">
        <f>IF(ISNA(VLOOKUP(tblPointScore[[#This Row],[Name / Club]],tblMac_Div2B[[Name / Club]:[Points]],5,FALSE)),0,VLOOKUP(tblPointScore[[#This Row],[Name / Club]],tblMac_Div2B[[Name / Club]:[Points]],5,FALSE))</f>
        <v>0</v>
      </c>
      <c r="O657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57" s="1">
        <f>IF(ISNA(VLOOKUP(tblPointScore[[#This Row],[Name / Club]],tblNow_Div1A[[Name / Club]:[Points]],5,FALSE)),0,VLOOKUP(tblPointScore[[#This Row],[Name / Club]],tblNow_Div1A[[Name / Club]:[Points]],5,FALSE))</f>
        <v>0</v>
      </c>
      <c r="Q657" s="1">
        <f>IF(ISNA(VLOOKUP(tblPointScore[[#This Row],[Name / Club]],tblNow_Div1B[[Name / Club]:[Points]],5,FALSE)),0,VLOOKUP(tblPointScore[[#This Row],[Name / Club]],tblNow_Div1B[[Name / Club]:[Points]],5,FALSE))</f>
        <v>0</v>
      </c>
      <c r="R657" s="1">
        <f>IF(ISNA(VLOOKUP(tblPointScore[[#This Row],[Name / Club]],tblNow_Div2A[[Name / Club]:[Points]],5,FALSE)),0,VLOOKUP(tblPointScore[[#This Row],[Name / Club]],tblNow_Div2A[[Name / Club]:[Points]],5,FALSE))</f>
        <v>0</v>
      </c>
      <c r="S657" s="1">
        <f>IF(ISNA(VLOOKUP(tblPointScore[[#This Row],[Name / Club]],tblNow_Div2B[[Name / Club]:[Points]],5,FALSE)),0,VLOOKUP(tblPointScore[[#This Row],[Name / Club]],tblNow_Div2B[[Name / Club]:[Points]],5,FALSE))</f>
        <v>0</v>
      </c>
      <c r="T657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57" s="1">
        <f>IF(ISNA(VLOOKUP(tblPointScore[[#This Row],[Name / Club]],tblSthn_Div1[[Name / Club]:[Points]],5,FALSE)),0,VLOOKUP(tblPointScore[[#This Row],[Name / Club]],tblSthn_Div1[[Name / Club]:[Points]],5,FALSE))</f>
        <v>0</v>
      </c>
      <c r="V657" s="1">
        <f>IF(ISNA(VLOOKUP(tblPointScore[[#This Row],[Name / Club]],tblSthn_Div2[[Name / Club]:[Points]],5,FALSE)),0,VLOOKUP(tblPointScore[[#This Row],[Name / Club]],tblSthn_Div2[[Name / Club]:[Points]],5,FALSE))</f>
        <v>0</v>
      </c>
      <c r="W657" s="1">
        <f>IF(ISNA(VLOOKUP(tblPointScore[[#This Row],[Name / Club]],tblSthn_Div1[Name / Club],1,FALSE)),IF(ISNA(VLOOKUP(tblPointScore[[#This Row],[Name / Club]],tblSthn_Div2[Name / Club],1,FALSE)),0,3),3)</f>
        <v>0</v>
      </c>
      <c r="X657" s="1">
        <f>SUM(tblPointScore[[#This Row],[Glbn Div 1]:[Sth H Pts]])</f>
        <v>0</v>
      </c>
      <c r="Y657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57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57" s="38" t="str">
        <f>IF(AND(tblPointScore[[#This Row],[Div 1 Pts]]&gt;0,tblPointScore[[#This Row],[Div 2 Pts]]&gt;0),"Y","N")</f>
        <v>N</v>
      </c>
      <c r="AB657" s="35" t="str">
        <f>IF(AND(tblPointScore[[#This Row],[Mac Div 1 A]]&gt;0,tblPointScore[[#This Row],[Mac Div 1 B]]&gt;0),"Y","N")</f>
        <v>N</v>
      </c>
      <c r="AC657" s="35" t="str">
        <f>IF(AND(tblPointScore[[#This Row],[Mac Div 2 A]]&gt;0,tblPointScore[[#This Row],[Mac Div 2 B]]&gt;0),"Y","N")</f>
        <v>N</v>
      </c>
      <c r="AD657" s="35" t="str">
        <f>IF(AND(tblPointScore[[#This Row],[Now Div 1 A]]&gt;0,tblPointScore[[#This Row],[Now Div 1 B]]&gt;0),"Y","N")</f>
        <v>N</v>
      </c>
      <c r="AE657" s="35" t="str">
        <f>IF(AND(tblPointScore[[#This Row],[Now Div 2 A]]&gt;0,tblPointScore[[#This Row],[Now Div 2 B]]&gt;0),"Y","N")</f>
        <v>N</v>
      </c>
      <c r="AF657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58" spans="1:32" hidden="1">
      <c r="A658" s="1">
        <f ca="1">CELL("row", A657)-1</f>
        <v>656</v>
      </c>
      <c r="B658" s="7" t="s">
        <v>337</v>
      </c>
      <c r="C658" s="7" t="s">
        <v>682</v>
      </c>
      <c r="D658" s="4" t="str">
        <f>CONCATENATE(tblPointScore[[#This Row],[Name]]," - ",tblPointScore[[#This Row],[Club]])</f>
        <v>Wilson Garth - CCC</v>
      </c>
      <c r="E658" s="1">
        <f>IF(ISNA(VLOOKUP(tblPointScore[[#This Row],[Name / Club]],tblGlbn_Div1[[Name / Club]:[Points]],5,FALSE)),0,VLOOKUP(tblPointScore[[#This Row],[Name / Club]],tblGlbn_Div1[[Name / Club]:[Points]],5,FALSE))</f>
        <v>0</v>
      </c>
      <c r="F658" s="1">
        <f>IF(ISNA(VLOOKUP(tblPointScore[[#This Row],[Name / Club]],tblGlbn_Div2[[Name / Club]:[Points]],5,FALSE)),0,VLOOKUP(tblPointScore[[#This Row],[Name / Club]],tblGlbn_Div2[[Name / Club]:[Points]],5,FALSE))</f>
        <v>0</v>
      </c>
      <c r="G658" s="1">
        <f>IF(ISNA(VLOOKUP(tblPointScore[[#This Row],[Name / Club]],tblGlbn_Div1[Name / Club],1,FALSE)),IF(ISNA(VLOOKUP(tblPointScore[[#This Row],[Name / Club]],tblGlbn_Div2[Name / Club],1,FALSE)),0,3),3)</f>
        <v>0</v>
      </c>
      <c r="H658" s="1">
        <f>IF(ISNA(VLOOKUP(tblPointScore[[#This Row],[Name / Club]],tblIll_Div1[[Name / Club]:[Points]],5,FALSE)),0,VLOOKUP(tblPointScore[[#This Row],[Name / Club]],tblIll_Div1[[Name / Club]:[Points]],5,FALSE))</f>
        <v>0</v>
      </c>
      <c r="I658" s="1">
        <f>IF(ISNA(VLOOKUP(tblPointScore[[#This Row],[Name / Club]],tblIll_Div2[[Name / Club]:[Points]],5,FALSE)),0,VLOOKUP(tblPointScore[[#This Row],[Name / Club]],tblIll_Div2[[Name / Club]:[Points]],5,FALSE))</f>
        <v>0</v>
      </c>
      <c r="J658" s="1">
        <f>IF(ISNA(VLOOKUP(tblPointScore[[#This Row],[Name / Club]],tblIll_Div1[Name / Club],1,FALSE)),IF(ISNA(VLOOKUP(tblPointScore[[#This Row],[Name / Club]],tblIll_Div2[Name / Club],1,FALSE)),0,3),3)</f>
        <v>0</v>
      </c>
      <c r="K658" s="1">
        <f>IF(ISNA(VLOOKUP(tblPointScore[[#This Row],[Name / Club]],tblMac_Div1A[[Name / Club]:[Points]],5,FALSE)),0,VLOOKUP(tblPointScore[[#This Row],[Name / Club]],tblMac_Div1A[[Name / Club]:[Points]],5,FALSE))</f>
        <v>0</v>
      </c>
      <c r="L658" s="1">
        <f>IF(ISNA(VLOOKUP(tblPointScore[[#This Row],[Name / Club]],tblMac_Div1B[[Name / Club]:[Points]],5,FALSE)),0,VLOOKUP(tblPointScore[[#This Row],[Name / Club]],tblMac_Div1B[[Name / Club]:[Points]],5,FALSE))</f>
        <v>0</v>
      </c>
      <c r="M658" s="1">
        <f>IF(ISNA(VLOOKUP(tblPointScore[[#This Row],[Name / Club]],tblMac_Div2A[[Name / Club]:[Points]],5,FALSE)),0,VLOOKUP(tblPointScore[[#This Row],[Name / Club]],tblMac_Div2A[[Name / Club]:[Points]],5,FALSE))</f>
        <v>0</v>
      </c>
      <c r="N658" s="1">
        <f>IF(ISNA(VLOOKUP(tblPointScore[[#This Row],[Name / Club]],tblMac_Div2B[[Name / Club]:[Points]],5,FALSE)),0,VLOOKUP(tblPointScore[[#This Row],[Name / Club]],tblMac_Div2B[[Name / Club]:[Points]],5,FALSE))</f>
        <v>0</v>
      </c>
      <c r="O658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58" s="1">
        <f>IF(ISNA(VLOOKUP(tblPointScore[[#This Row],[Name / Club]],tblNow_Div1A[[Name / Club]:[Points]],5,FALSE)),0,VLOOKUP(tblPointScore[[#This Row],[Name / Club]],tblNow_Div1A[[Name / Club]:[Points]],5,FALSE))</f>
        <v>0</v>
      </c>
      <c r="Q658" s="1">
        <f>IF(ISNA(VLOOKUP(tblPointScore[[#This Row],[Name / Club]],tblNow_Div1B[[Name / Club]:[Points]],5,FALSE)),0,VLOOKUP(tblPointScore[[#This Row],[Name / Club]],tblNow_Div1B[[Name / Club]:[Points]],5,FALSE))</f>
        <v>0</v>
      </c>
      <c r="R658" s="1">
        <f>IF(ISNA(VLOOKUP(tblPointScore[[#This Row],[Name / Club]],tblNow_Div2A[[Name / Club]:[Points]],5,FALSE)),0,VLOOKUP(tblPointScore[[#This Row],[Name / Club]],tblNow_Div2A[[Name / Club]:[Points]],5,FALSE))</f>
        <v>0</v>
      </c>
      <c r="S658" s="1">
        <f>IF(ISNA(VLOOKUP(tblPointScore[[#This Row],[Name / Club]],tblNow_Div2B[[Name / Club]:[Points]],5,FALSE)),0,VLOOKUP(tblPointScore[[#This Row],[Name / Club]],tblNow_Div2B[[Name / Club]:[Points]],5,FALSE))</f>
        <v>0</v>
      </c>
      <c r="T658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58" s="1">
        <f>IF(ISNA(VLOOKUP(tblPointScore[[#This Row],[Name / Club]],tblSthn_Div1[[Name / Club]:[Points]],5,FALSE)),0,VLOOKUP(tblPointScore[[#This Row],[Name / Club]],tblSthn_Div1[[Name / Club]:[Points]],5,FALSE))</f>
        <v>0</v>
      </c>
      <c r="V658" s="1">
        <f>IF(ISNA(VLOOKUP(tblPointScore[[#This Row],[Name / Club]],tblSthn_Div2[[Name / Club]:[Points]],5,FALSE)),0,VLOOKUP(tblPointScore[[#This Row],[Name / Club]],tblSthn_Div2[[Name / Club]:[Points]],5,FALSE))</f>
        <v>0</v>
      </c>
      <c r="W658" s="1">
        <f>IF(ISNA(VLOOKUP(tblPointScore[[#This Row],[Name / Club]],tblSthn_Div1[Name / Club],1,FALSE)),IF(ISNA(VLOOKUP(tblPointScore[[#This Row],[Name / Club]],tblSthn_Div2[Name / Club],1,FALSE)),0,3),3)</f>
        <v>0</v>
      </c>
      <c r="X658" s="1">
        <f>SUM(tblPointScore[[#This Row],[Glbn Div 1]:[Sth H Pts]])</f>
        <v>0</v>
      </c>
      <c r="Y658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58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58" s="38" t="str">
        <f>IF(AND(tblPointScore[[#This Row],[Div 1 Pts]]&gt;0,tblPointScore[[#This Row],[Div 2 Pts]]&gt;0),"Y","N")</f>
        <v>N</v>
      </c>
      <c r="AB658" s="35" t="str">
        <f>IF(AND(tblPointScore[[#This Row],[Mac Div 1 A]]&gt;0,tblPointScore[[#This Row],[Mac Div 1 B]]&gt;0),"Y","N")</f>
        <v>N</v>
      </c>
      <c r="AC658" s="35" t="str">
        <f>IF(AND(tblPointScore[[#This Row],[Mac Div 2 A]]&gt;0,tblPointScore[[#This Row],[Mac Div 2 B]]&gt;0),"Y","N")</f>
        <v>N</v>
      </c>
      <c r="AD658" s="35" t="str">
        <f>IF(AND(tblPointScore[[#This Row],[Now Div 1 A]]&gt;0,tblPointScore[[#This Row],[Now Div 1 B]]&gt;0),"Y","N")</f>
        <v>N</v>
      </c>
      <c r="AE658" s="35" t="str">
        <f>IF(AND(tblPointScore[[#This Row],[Now Div 2 A]]&gt;0,tblPointScore[[#This Row],[Now Div 2 B]]&gt;0),"Y","N")</f>
        <v>N</v>
      </c>
      <c r="AF658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59" spans="1:32" hidden="1">
      <c r="A659" s="1">
        <f ca="1">CELL("row", A658)-1</f>
        <v>657</v>
      </c>
      <c r="B659" s="7" t="s">
        <v>338</v>
      </c>
      <c r="C659" s="7" t="s">
        <v>685</v>
      </c>
      <c r="D659" s="4" t="str">
        <f>CONCATENATE(tblPointScore[[#This Row],[Name]]," - ",tblPointScore[[#This Row],[Club]])</f>
        <v>Wilson Joanne  - ICC</v>
      </c>
      <c r="E659" s="1">
        <f>IF(ISNA(VLOOKUP(tblPointScore[[#This Row],[Name / Club]],tblGlbn_Div1[[Name / Club]:[Points]],5,FALSE)),0,VLOOKUP(tblPointScore[[#This Row],[Name / Club]],tblGlbn_Div1[[Name / Club]:[Points]],5,FALSE))</f>
        <v>0</v>
      </c>
      <c r="F659" s="1">
        <f>IF(ISNA(VLOOKUP(tblPointScore[[#This Row],[Name / Club]],tblGlbn_Div2[[Name / Club]:[Points]],5,FALSE)),0,VLOOKUP(tblPointScore[[#This Row],[Name / Club]],tblGlbn_Div2[[Name / Club]:[Points]],5,FALSE))</f>
        <v>0</v>
      </c>
      <c r="G659" s="1">
        <f>IF(ISNA(VLOOKUP(tblPointScore[[#This Row],[Name / Club]],tblGlbn_Div1[Name / Club],1,FALSE)),IF(ISNA(VLOOKUP(tblPointScore[[#This Row],[Name / Club]],tblGlbn_Div2[Name / Club],1,FALSE)),0,3),3)</f>
        <v>0</v>
      </c>
      <c r="H659" s="1">
        <f>IF(ISNA(VLOOKUP(tblPointScore[[#This Row],[Name / Club]],tblIll_Div1[[Name / Club]:[Points]],5,FALSE)),0,VLOOKUP(tblPointScore[[#This Row],[Name / Club]],tblIll_Div1[[Name / Club]:[Points]],5,FALSE))</f>
        <v>0</v>
      </c>
      <c r="I659" s="1">
        <f>IF(ISNA(VLOOKUP(tblPointScore[[#This Row],[Name / Club]],tblIll_Div2[[Name / Club]:[Points]],5,FALSE)),0,VLOOKUP(tblPointScore[[#This Row],[Name / Club]],tblIll_Div2[[Name / Club]:[Points]],5,FALSE))</f>
        <v>0</v>
      </c>
      <c r="J659" s="1">
        <f>IF(ISNA(VLOOKUP(tblPointScore[[#This Row],[Name / Club]],tblIll_Div1[Name / Club],1,FALSE)),IF(ISNA(VLOOKUP(tblPointScore[[#This Row],[Name / Club]],tblIll_Div2[Name / Club],1,FALSE)),0,3),3)</f>
        <v>0</v>
      </c>
      <c r="K659" s="1">
        <f>IF(ISNA(VLOOKUP(tblPointScore[[#This Row],[Name / Club]],tblMac_Div1A[[Name / Club]:[Points]],5,FALSE)),0,VLOOKUP(tblPointScore[[#This Row],[Name / Club]],tblMac_Div1A[[Name / Club]:[Points]],5,FALSE))</f>
        <v>0</v>
      </c>
      <c r="L659" s="1">
        <f>IF(ISNA(VLOOKUP(tblPointScore[[#This Row],[Name / Club]],tblMac_Div1B[[Name / Club]:[Points]],5,FALSE)),0,VLOOKUP(tblPointScore[[#This Row],[Name / Club]],tblMac_Div1B[[Name / Club]:[Points]],5,FALSE))</f>
        <v>0</v>
      </c>
      <c r="M659" s="1">
        <f>IF(ISNA(VLOOKUP(tblPointScore[[#This Row],[Name / Club]],tblMac_Div2A[[Name / Club]:[Points]],5,FALSE)),0,VLOOKUP(tblPointScore[[#This Row],[Name / Club]],tblMac_Div2A[[Name / Club]:[Points]],5,FALSE))</f>
        <v>0</v>
      </c>
      <c r="N659" s="1">
        <f>IF(ISNA(VLOOKUP(tblPointScore[[#This Row],[Name / Club]],tblMac_Div2B[[Name / Club]:[Points]],5,FALSE)),0,VLOOKUP(tblPointScore[[#This Row],[Name / Club]],tblMac_Div2B[[Name / Club]:[Points]],5,FALSE))</f>
        <v>0</v>
      </c>
      <c r="O659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59" s="1">
        <f>IF(ISNA(VLOOKUP(tblPointScore[[#This Row],[Name / Club]],tblNow_Div1A[[Name / Club]:[Points]],5,FALSE)),0,VLOOKUP(tblPointScore[[#This Row],[Name / Club]],tblNow_Div1A[[Name / Club]:[Points]],5,FALSE))</f>
        <v>0</v>
      </c>
      <c r="Q659" s="1">
        <f>IF(ISNA(VLOOKUP(tblPointScore[[#This Row],[Name / Club]],tblNow_Div1B[[Name / Club]:[Points]],5,FALSE)),0,VLOOKUP(tblPointScore[[#This Row],[Name / Club]],tblNow_Div1B[[Name / Club]:[Points]],5,FALSE))</f>
        <v>0</v>
      </c>
      <c r="R659" s="1">
        <f>IF(ISNA(VLOOKUP(tblPointScore[[#This Row],[Name / Club]],tblNow_Div2A[[Name / Club]:[Points]],5,FALSE)),0,VLOOKUP(tblPointScore[[#This Row],[Name / Club]],tblNow_Div2A[[Name / Club]:[Points]],5,FALSE))</f>
        <v>0</v>
      </c>
      <c r="S659" s="1">
        <f>IF(ISNA(VLOOKUP(tblPointScore[[#This Row],[Name / Club]],tblNow_Div2B[[Name / Club]:[Points]],5,FALSE)),0,VLOOKUP(tblPointScore[[#This Row],[Name / Club]],tblNow_Div2B[[Name / Club]:[Points]],5,FALSE))</f>
        <v>0</v>
      </c>
      <c r="T659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59" s="1">
        <f>IF(ISNA(VLOOKUP(tblPointScore[[#This Row],[Name / Club]],tblSthn_Div1[[Name / Club]:[Points]],5,FALSE)),0,VLOOKUP(tblPointScore[[#This Row],[Name / Club]],tblSthn_Div1[[Name / Club]:[Points]],5,FALSE))</f>
        <v>0</v>
      </c>
      <c r="V659" s="1">
        <f>IF(ISNA(VLOOKUP(tblPointScore[[#This Row],[Name / Club]],tblSthn_Div2[[Name / Club]:[Points]],5,FALSE)),0,VLOOKUP(tblPointScore[[#This Row],[Name / Club]],tblSthn_Div2[[Name / Club]:[Points]],5,FALSE))</f>
        <v>0</v>
      </c>
      <c r="W659" s="1">
        <f>IF(ISNA(VLOOKUP(tblPointScore[[#This Row],[Name / Club]],tblSthn_Div1[Name / Club],1,FALSE)),IF(ISNA(VLOOKUP(tblPointScore[[#This Row],[Name / Club]],tblSthn_Div2[Name / Club],1,FALSE)),0,3),3)</f>
        <v>0</v>
      </c>
      <c r="X659" s="1">
        <f>SUM(tblPointScore[[#This Row],[Glbn Div 1]:[Sth H Pts]])</f>
        <v>0</v>
      </c>
      <c r="Y659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59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59" s="38" t="str">
        <f>IF(AND(tblPointScore[[#This Row],[Div 1 Pts]]&gt;0,tblPointScore[[#This Row],[Div 2 Pts]]&gt;0),"Y","N")</f>
        <v>N</v>
      </c>
      <c r="AB659" s="35" t="str">
        <f>IF(AND(tblPointScore[[#This Row],[Mac Div 1 A]]&gt;0,tblPointScore[[#This Row],[Mac Div 1 B]]&gt;0),"Y","N")</f>
        <v>N</v>
      </c>
      <c r="AC659" s="35" t="str">
        <f>IF(AND(tblPointScore[[#This Row],[Mac Div 2 A]]&gt;0,tblPointScore[[#This Row],[Mac Div 2 B]]&gt;0),"Y","N")</f>
        <v>N</v>
      </c>
      <c r="AD659" s="35" t="str">
        <f>IF(AND(tblPointScore[[#This Row],[Now Div 1 A]]&gt;0,tblPointScore[[#This Row],[Now Div 1 B]]&gt;0),"Y","N")</f>
        <v>N</v>
      </c>
      <c r="AE659" s="35" t="str">
        <f>IF(AND(tblPointScore[[#This Row],[Now Div 2 A]]&gt;0,tblPointScore[[#This Row],[Now Div 2 B]]&gt;0),"Y","N")</f>
        <v>N</v>
      </c>
      <c r="AF659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60" spans="1:32" hidden="1">
      <c r="A660" s="1">
        <f ca="1">CELL("row", A659)-1</f>
        <v>658</v>
      </c>
      <c r="B660" s="7" t="s">
        <v>547</v>
      </c>
      <c r="C660" s="7" t="s">
        <v>684</v>
      </c>
      <c r="D660" s="4" t="str">
        <f>CONCATENATE(tblPointScore[[#This Row],[Name]]," - ",tblPointScore[[#This Row],[Club]])</f>
        <v>Wright Matt - NVC</v>
      </c>
      <c r="E660" s="1">
        <f>IF(ISNA(VLOOKUP(tblPointScore[[#This Row],[Name / Club]],tblGlbn_Div1[[Name / Club]:[Points]],5,FALSE)),0,VLOOKUP(tblPointScore[[#This Row],[Name / Club]],tblGlbn_Div1[[Name / Club]:[Points]],5,FALSE))</f>
        <v>0</v>
      </c>
      <c r="F660" s="9">
        <f>IF(ISNA(VLOOKUP(tblPointScore[[#This Row],[Name / Club]],tblGlbn_Div2[[Name / Club]:[Points]],5,FALSE)),0,VLOOKUP(tblPointScore[[#This Row],[Name / Club]],tblGlbn_Div2[[Name / Club]:[Points]],5,FALSE))</f>
        <v>0</v>
      </c>
      <c r="G660" s="9">
        <f>IF(ISNA(VLOOKUP(tblPointScore[[#This Row],[Name / Club]],tblGlbn_Div1[Name / Club],1,FALSE)),IF(ISNA(VLOOKUP(tblPointScore[[#This Row],[Name / Club]],tblGlbn_Div2[Name / Club],1,FALSE)),0,3),3)</f>
        <v>0</v>
      </c>
      <c r="H660" s="1">
        <f>IF(ISNA(VLOOKUP(tblPointScore[[#This Row],[Name / Club]],tblIll_Div1[[Name / Club]:[Points]],5,FALSE)),0,VLOOKUP(tblPointScore[[#This Row],[Name / Club]],tblIll_Div1[[Name / Club]:[Points]],5,FALSE))</f>
        <v>0</v>
      </c>
      <c r="I660" s="1">
        <f>IF(ISNA(VLOOKUP(tblPointScore[[#This Row],[Name / Club]],tblIll_Div2[[Name / Club]:[Points]],5,FALSE)),0,VLOOKUP(tblPointScore[[#This Row],[Name / Club]],tblIll_Div2[[Name / Club]:[Points]],5,FALSE))</f>
        <v>0</v>
      </c>
      <c r="J660" s="1">
        <f>IF(ISNA(VLOOKUP(tblPointScore[[#This Row],[Name / Club]],tblIll_Div1[Name / Club],1,FALSE)),IF(ISNA(VLOOKUP(tblPointScore[[#This Row],[Name / Club]],tblIll_Div2[Name / Club],1,FALSE)),0,3),3)</f>
        <v>0</v>
      </c>
      <c r="K660" s="1">
        <f>IF(ISNA(VLOOKUP(tblPointScore[[#This Row],[Name / Club]],tblMac_Div1A[[Name / Club]:[Points]],5,FALSE)),0,VLOOKUP(tblPointScore[[#This Row],[Name / Club]],tblMac_Div1A[[Name / Club]:[Points]],5,FALSE))</f>
        <v>0</v>
      </c>
      <c r="L660" s="1">
        <f>IF(ISNA(VLOOKUP(tblPointScore[[#This Row],[Name / Club]],tblMac_Div1B[[Name / Club]:[Points]],5,FALSE)),0,VLOOKUP(tblPointScore[[#This Row],[Name / Club]],tblMac_Div1B[[Name / Club]:[Points]],5,FALSE))</f>
        <v>0</v>
      </c>
      <c r="M660" s="1">
        <f>IF(ISNA(VLOOKUP(tblPointScore[[#This Row],[Name / Club]],tblMac_Div2A[[Name / Club]:[Points]],5,FALSE)),0,VLOOKUP(tblPointScore[[#This Row],[Name / Club]],tblMac_Div2A[[Name / Club]:[Points]],5,FALSE))</f>
        <v>0</v>
      </c>
      <c r="N660" s="1">
        <f>IF(ISNA(VLOOKUP(tblPointScore[[#This Row],[Name / Club]],tblMac_Div2B[[Name / Club]:[Points]],5,FALSE)),0,VLOOKUP(tblPointScore[[#This Row],[Name / Club]],tblMac_Div2B[[Name / Club]:[Points]],5,FALSE))</f>
        <v>0</v>
      </c>
      <c r="O660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60" s="1">
        <f>IF(ISNA(VLOOKUP(tblPointScore[[#This Row],[Name / Club]],tblNow_Div1A[[Name / Club]:[Points]],5,FALSE)),0,VLOOKUP(tblPointScore[[#This Row],[Name / Club]],tblNow_Div1A[[Name / Club]:[Points]],5,FALSE))</f>
        <v>0</v>
      </c>
      <c r="Q660" s="1">
        <f>IF(ISNA(VLOOKUP(tblPointScore[[#This Row],[Name / Club]],tblNow_Div1B[[Name / Club]:[Points]],5,FALSE)),0,VLOOKUP(tblPointScore[[#This Row],[Name / Club]],tblNow_Div1B[[Name / Club]:[Points]],5,FALSE))</f>
        <v>0</v>
      </c>
      <c r="R660" s="1">
        <f>IF(ISNA(VLOOKUP(tblPointScore[[#This Row],[Name / Club]],tblNow_Div2A[[Name / Club]:[Points]],5,FALSE)),0,VLOOKUP(tblPointScore[[#This Row],[Name / Club]],tblNow_Div2A[[Name / Club]:[Points]],5,FALSE))</f>
        <v>0</v>
      </c>
      <c r="S660" s="1">
        <f>IF(ISNA(VLOOKUP(tblPointScore[[#This Row],[Name / Club]],tblNow_Div2B[[Name / Club]:[Points]],5,FALSE)),0,VLOOKUP(tblPointScore[[#This Row],[Name / Club]],tblNow_Div2B[[Name / Club]:[Points]],5,FALSE))</f>
        <v>0</v>
      </c>
      <c r="T660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60" s="1">
        <f>IF(ISNA(VLOOKUP(tblPointScore[[#This Row],[Name / Club]],tblSthn_Div1[[Name / Club]:[Points]],5,FALSE)),0,VLOOKUP(tblPointScore[[#This Row],[Name / Club]],tblSthn_Div1[[Name / Club]:[Points]],5,FALSE))</f>
        <v>0</v>
      </c>
      <c r="V660" s="1">
        <f>IF(ISNA(VLOOKUP(tblPointScore[[#This Row],[Name / Club]],tblSthn_Div2[[Name / Club]:[Points]],5,FALSE)),0,VLOOKUP(tblPointScore[[#This Row],[Name / Club]],tblSthn_Div2[[Name / Club]:[Points]],5,FALSE))</f>
        <v>0</v>
      </c>
      <c r="W660" s="1">
        <f>IF(ISNA(VLOOKUP(tblPointScore[[#This Row],[Name / Club]],tblSthn_Div1[Name / Club],1,FALSE)),IF(ISNA(VLOOKUP(tblPointScore[[#This Row],[Name / Club]],tblSthn_Div2[Name / Club],1,FALSE)),0,3),3)</f>
        <v>0</v>
      </c>
      <c r="X660" s="9">
        <f>SUM(tblPointScore[[#This Row],[Glbn Div 1]:[Sth H Pts]])</f>
        <v>0</v>
      </c>
      <c r="Y660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60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60" s="38" t="str">
        <f>IF(AND(tblPointScore[[#This Row],[Div 1 Pts]]&gt;0,tblPointScore[[#This Row],[Div 2 Pts]]&gt;0),"Y","N")</f>
        <v>N</v>
      </c>
      <c r="AB660" s="35" t="str">
        <f>IF(AND(tblPointScore[[#This Row],[Mac Div 1 A]]&gt;0,tblPointScore[[#This Row],[Mac Div 1 B]]&gt;0),"Y","N")</f>
        <v>N</v>
      </c>
      <c r="AC660" s="35" t="str">
        <f>IF(AND(tblPointScore[[#This Row],[Mac Div 2 A]]&gt;0,tblPointScore[[#This Row],[Mac Div 2 B]]&gt;0),"Y","N")</f>
        <v>N</v>
      </c>
      <c r="AD660" s="35" t="str">
        <f>IF(AND(tblPointScore[[#This Row],[Now Div 1 A]]&gt;0,tblPointScore[[#This Row],[Now Div 1 B]]&gt;0),"Y","N")</f>
        <v>N</v>
      </c>
      <c r="AE660" s="35" t="str">
        <f>IF(AND(tblPointScore[[#This Row],[Now Div 2 A]]&gt;0,tblPointScore[[#This Row],[Now Div 2 B]]&gt;0),"Y","N")</f>
        <v>N</v>
      </c>
      <c r="AF660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61" spans="1:32" hidden="1">
      <c r="A661" s="1">
        <f ca="1">CELL("row", A660)-1</f>
        <v>659</v>
      </c>
      <c r="B661" s="43" t="s">
        <v>605</v>
      </c>
      <c r="C661" s="43" t="s">
        <v>685</v>
      </c>
      <c r="D661" s="4" t="str">
        <f>CONCATENATE(tblPointScore[[#This Row],[Name]]," - ",tblPointScore[[#This Row],[Club]])</f>
        <v>Wright Mitch - ICC</v>
      </c>
      <c r="E661" s="9">
        <f>IF(ISNA(VLOOKUP(tblPointScore[[#This Row],[Name / Club]],tblGlbn_Div1[[Name / Club]:[Points]],5,FALSE)),0,VLOOKUP(tblPointScore[[#This Row],[Name / Club]],tblGlbn_Div1[[Name / Club]:[Points]],5,FALSE))</f>
        <v>0</v>
      </c>
      <c r="F661" s="9">
        <f>IF(ISNA(VLOOKUP(tblPointScore[[#This Row],[Name / Club]],tblGlbn_Div2[[Name / Club]:[Points]],5,FALSE)),0,VLOOKUP(tblPointScore[[#This Row],[Name / Club]],tblGlbn_Div2[[Name / Club]:[Points]],5,FALSE))</f>
        <v>0</v>
      </c>
      <c r="G661" s="9">
        <f>IF(ISNA(VLOOKUP(tblPointScore[[#This Row],[Name / Club]],tblGlbn_Div1[Name / Club],1,FALSE)),IF(ISNA(VLOOKUP(tblPointScore[[#This Row],[Name / Club]],tblGlbn_Div2[Name / Club],1,FALSE)),0,3),3)</f>
        <v>0</v>
      </c>
      <c r="H661" s="9">
        <f>IF(ISNA(VLOOKUP(tblPointScore[[#This Row],[Name / Club]],tblIll_Div1[[Name / Club]:[Points]],5,FALSE)),0,VLOOKUP(tblPointScore[[#This Row],[Name / Club]],tblIll_Div1[[Name / Club]:[Points]],5,FALSE))</f>
        <v>0</v>
      </c>
      <c r="I661" s="9">
        <f>IF(ISNA(VLOOKUP(tblPointScore[[#This Row],[Name / Club]],tblIll_Div2[[Name / Club]:[Points]],5,FALSE)),0,VLOOKUP(tblPointScore[[#This Row],[Name / Club]],tblIll_Div2[[Name / Club]:[Points]],5,FALSE))</f>
        <v>0</v>
      </c>
      <c r="J661" s="9">
        <f>IF(ISNA(VLOOKUP(tblPointScore[[#This Row],[Name / Club]],tblIll_Div1[Name / Club],1,FALSE)),IF(ISNA(VLOOKUP(tblPointScore[[#This Row],[Name / Club]],tblIll_Div2[Name / Club],1,FALSE)),0,3),3)</f>
        <v>0</v>
      </c>
      <c r="K661" s="9">
        <f>IF(ISNA(VLOOKUP(tblPointScore[[#This Row],[Name / Club]],tblMac_Div1A[[Name / Club]:[Points]],5,FALSE)),0,VLOOKUP(tblPointScore[[#This Row],[Name / Club]],tblMac_Div1A[[Name / Club]:[Points]],5,FALSE))</f>
        <v>0</v>
      </c>
      <c r="L661" s="9">
        <f>IF(ISNA(VLOOKUP(tblPointScore[[#This Row],[Name / Club]],tblMac_Div1B[[Name / Club]:[Points]],5,FALSE)),0,VLOOKUP(tblPointScore[[#This Row],[Name / Club]],tblMac_Div1B[[Name / Club]:[Points]],5,FALSE))</f>
        <v>0</v>
      </c>
      <c r="M661" s="9">
        <f>IF(ISNA(VLOOKUP(tblPointScore[[#This Row],[Name / Club]],tblMac_Div2A[[Name / Club]:[Points]],5,FALSE)),0,VLOOKUP(tblPointScore[[#This Row],[Name / Club]],tblMac_Div2A[[Name / Club]:[Points]],5,FALSE))</f>
        <v>0</v>
      </c>
      <c r="N661" s="9">
        <f>IF(ISNA(VLOOKUP(tblPointScore[[#This Row],[Name / Club]],tblMac_Div2B[[Name / Club]:[Points]],5,FALSE)),0,VLOOKUP(tblPointScore[[#This Row],[Name / Club]],tblMac_Div2B[[Name / Club]:[Points]],5,FALSE))</f>
        <v>0</v>
      </c>
      <c r="O661" s="9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61" s="9">
        <f>IF(ISNA(VLOOKUP(tblPointScore[[#This Row],[Name / Club]],tblNow_Div1A[[Name / Club]:[Points]],5,FALSE)),0,VLOOKUP(tblPointScore[[#This Row],[Name / Club]],tblNow_Div1A[[Name / Club]:[Points]],5,FALSE))</f>
        <v>0</v>
      </c>
      <c r="Q661" s="9">
        <f>IF(ISNA(VLOOKUP(tblPointScore[[#This Row],[Name / Club]],tblNow_Div1B[[Name / Club]:[Points]],5,FALSE)),0,VLOOKUP(tblPointScore[[#This Row],[Name / Club]],tblNow_Div1B[[Name / Club]:[Points]],5,FALSE))</f>
        <v>0</v>
      </c>
      <c r="R661" s="9">
        <f>IF(ISNA(VLOOKUP(tblPointScore[[#This Row],[Name / Club]],tblNow_Div2A[[Name / Club]:[Points]],5,FALSE)),0,VLOOKUP(tblPointScore[[#This Row],[Name / Club]],tblNow_Div2A[[Name / Club]:[Points]],5,FALSE))</f>
        <v>0</v>
      </c>
      <c r="S661" s="9">
        <f>IF(ISNA(VLOOKUP(tblPointScore[[#This Row],[Name / Club]],tblNow_Div2B[[Name / Club]:[Points]],5,FALSE)),0,VLOOKUP(tblPointScore[[#This Row],[Name / Club]],tblNow_Div2B[[Name / Club]:[Points]],5,FALSE))</f>
        <v>0</v>
      </c>
      <c r="T661" s="9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61" s="9">
        <f>IF(ISNA(VLOOKUP(tblPointScore[[#This Row],[Name / Club]],tblSthn_Div1[[Name / Club]:[Points]],5,FALSE)),0,VLOOKUP(tblPointScore[[#This Row],[Name / Club]],tblSthn_Div1[[Name / Club]:[Points]],5,FALSE))</f>
        <v>0</v>
      </c>
      <c r="V661" s="9">
        <f>IF(ISNA(VLOOKUP(tblPointScore[[#This Row],[Name / Club]],tblSthn_Div2[[Name / Club]:[Points]],5,FALSE)),0,VLOOKUP(tblPointScore[[#This Row],[Name / Club]],tblSthn_Div2[[Name / Club]:[Points]],5,FALSE))</f>
        <v>0</v>
      </c>
      <c r="W661" s="9">
        <f>IF(ISNA(VLOOKUP(tblPointScore[[#This Row],[Name / Club]],tblSthn_Div1[Name / Club],1,FALSE)),IF(ISNA(VLOOKUP(tblPointScore[[#This Row],[Name / Club]],tblSthn_Div2[Name / Club],1,FALSE)),0,3),3)</f>
        <v>0</v>
      </c>
      <c r="X661" s="9">
        <f>SUM(tblPointScore[[#This Row],[Glbn Div 1]:[Sth H Pts]])</f>
        <v>0</v>
      </c>
      <c r="Y661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61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61" s="38" t="str">
        <f>IF(AND(tblPointScore[[#This Row],[Div 1 Pts]]&gt;0,tblPointScore[[#This Row],[Div 2 Pts]]&gt;0),"Y","N")</f>
        <v>N</v>
      </c>
      <c r="AB661" s="35" t="str">
        <f>IF(AND(tblPointScore[[#This Row],[Mac Div 1 A]]&gt;0,tblPointScore[[#This Row],[Mac Div 1 B]]&gt;0),"Y","N")</f>
        <v>N</v>
      </c>
      <c r="AC661" s="35" t="str">
        <f>IF(AND(tblPointScore[[#This Row],[Mac Div 2 A]]&gt;0,tblPointScore[[#This Row],[Mac Div 2 B]]&gt;0),"Y","N")</f>
        <v>N</v>
      </c>
      <c r="AD661" s="35" t="str">
        <f>IF(AND(tblPointScore[[#This Row],[Now Div 1 A]]&gt;0,tblPointScore[[#This Row],[Now Div 1 B]]&gt;0),"Y","N")</f>
        <v>N</v>
      </c>
      <c r="AE661" s="35" t="str">
        <f>IF(AND(tblPointScore[[#This Row],[Now Div 2 A]]&gt;0,tblPointScore[[#This Row],[Now Div 2 B]]&gt;0),"Y","N")</f>
        <v>N</v>
      </c>
      <c r="AF661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62" spans="1:32" hidden="1">
      <c r="A662" s="1">
        <f ca="1">CELL("row", A661)-1</f>
        <v>660</v>
      </c>
      <c r="B662" s="7" t="s">
        <v>339</v>
      </c>
      <c r="C662" s="7" t="s">
        <v>685</v>
      </c>
      <c r="D662" s="4" t="str">
        <f>CONCATENATE(tblPointScore[[#This Row],[Name]]," - ",tblPointScore[[#This Row],[Club]])</f>
        <v>Wyles Martyn - ICC</v>
      </c>
      <c r="E662" s="1">
        <f>IF(ISNA(VLOOKUP(tblPointScore[[#This Row],[Name / Club]],tblGlbn_Div1[[Name / Club]:[Points]],5,FALSE)),0,VLOOKUP(tblPointScore[[#This Row],[Name / Club]],tblGlbn_Div1[[Name / Club]:[Points]],5,FALSE))</f>
        <v>0</v>
      </c>
      <c r="F662" s="1">
        <f>IF(ISNA(VLOOKUP(tblPointScore[[#This Row],[Name / Club]],tblGlbn_Div2[[Name / Club]:[Points]],5,FALSE)),0,VLOOKUP(tblPointScore[[#This Row],[Name / Club]],tblGlbn_Div2[[Name / Club]:[Points]],5,FALSE))</f>
        <v>0</v>
      </c>
      <c r="G662" s="1">
        <f>IF(ISNA(VLOOKUP(tblPointScore[[#This Row],[Name / Club]],tblGlbn_Div1[Name / Club],1,FALSE)),IF(ISNA(VLOOKUP(tblPointScore[[#This Row],[Name / Club]],tblGlbn_Div2[Name / Club],1,FALSE)),0,3),3)</f>
        <v>0</v>
      </c>
      <c r="H662" s="1">
        <f>IF(ISNA(VLOOKUP(tblPointScore[[#This Row],[Name / Club]],tblIll_Div1[[Name / Club]:[Points]],5,FALSE)),0,VLOOKUP(tblPointScore[[#This Row],[Name / Club]],tblIll_Div1[[Name / Club]:[Points]],5,FALSE))</f>
        <v>0</v>
      </c>
      <c r="I662" s="1">
        <f>IF(ISNA(VLOOKUP(tblPointScore[[#This Row],[Name / Club]],tblIll_Div2[[Name / Club]:[Points]],5,FALSE)),0,VLOOKUP(tblPointScore[[#This Row],[Name / Club]],tblIll_Div2[[Name / Club]:[Points]],5,FALSE))</f>
        <v>0</v>
      </c>
      <c r="J662" s="1">
        <f>IF(ISNA(VLOOKUP(tblPointScore[[#This Row],[Name / Club]],tblIll_Div1[Name / Club],1,FALSE)),IF(ISNA(VLOOKUP(tblPointScore[[#This Row],[Name / Club]],tblIll_Div2[Name / Club],1,FALSE)),0,3),3)</f>
        <v>0</v>
      </c>
      <c r="K662" s="1">
        <f>IF(ISNA(VLOOKUP(tblPointScore[[#This Row],[Name / Club]],tblMac_Div1A[[Name / Club]:[Points]],5,FALSE)),0,VLOOKUP(tblPointScore[[#This Row],[Name / Club]],tblMac_Div1A[[Name / Club]:[Points]],5,FALSE))</f>
        <v>0</v>
      </c>
      <c r="L662" s="1">
        <f>IF(ISNA(VLOOKUP(tblPointScore[[#This Row],[Name / Club]],tblMac_Div1B[[Name / Club]:[Points]],5,FALSE)),0,VLOOKUP(tblPointScore[[#This Row],[Name / Club]],tblMac_Div1B[[Name / Club]:[Points]],5,FALSE))</f>
        <v>0</v>
      </c>
      <c r="M662" s="1">
        <f>IF(ISNA(VLOOKUP(tblPointScore[[#This Row],[Name / Club]],tblMac_Div2A[[Name / Club]:[Points]],5,FALSE)),0,VLOOKUP(tblPointScore[[#This Row],[Name / Club]],tblMac_Div2A[[Name / Club]:[Points]],5,FALSE))</f>
        <v>0</v>
      </c>
      <c r="N662" s="1">
        <f>IF(ISNA(VLOOKUP(tblPointScore[[#This Row],[Name / Club]],tblMac_Div2B[[Name / Club]:[Points]],5,FALSE)),0,VLOOKUP(tblPointScore[[#This Row],[Name / Club]],tblMac_Div2B[[Name / Club]:[Points]],5,FALSE))</f>
        <v>0</v>
      </c>
      <c r="O662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62" s="1">
        <f>IF(ISNA(VLOOKUP(tblPointScore[[#This Row],[Name / Club]],tblNow_Div1A[[Name / Club]:[Points]],5,FALSE)),0,VLOOKUP(tblPointScore[[#This Row],[Name / Club]],tblNow_Div1A[[Name / Club]:[Points]],5,FALSE))</f>
        <v>0</v>
      </c>
      <c r="Q662" s="1">
        <f>IF(ISNA(VLOOKUP(tblPointScore[[#This Row],[Name / Club]],tblNow_Div1B[[Name / Club]:[Points]],5,FALSE)),0,VLOOKUP(tblPointScore[[#This Row],[Name / Club]],tblNow_Div1B[[Name / Club]:[Points]],5,FALSE))</f>
        <v>0</v>
      </c>
      <c r="R662" s="1">
        <f>IF(ISNA(VLOOKUP(tblPointScore[[#This Row],[Name / Club]],tblNow_Div2A[[Name / Club]:[Points]],5,FALSE)),0,VLOOKUP(tblPointScore[[#This Row],[Name / Club]],tblNow_Div2A[[Name / Club]:[Points]],5,FALSE))</f>
        <v>0</v>
      </c>
      <c r="S662" s="1">
        <f>IF(ISNA(VLOOKUP(tblPointScore[[#This Row],[Name / Club]],tblNow_Div2B[[Name / Club]:[Points]],5,FALSE)),0,VLOOKUP(tblPointScore[[#This Row],[Name / Club]],tblNow_Div2B[[Name / Club]:[Points]],5,FALSE))</f>
        <v>0</v>
      </c>
      <c r="T662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62" s="1">
        <f>IF(ISNA(VLOOKUP(tblPointScore[[#This Row],[Name / Club]],tblSthn_Div1[[Name / Club]:[Points]],5,FALSE)),0,VLOOKUP(tblPointScore[[#This Row],[Name / Club]],tblSthn_Div1[[Name / Club]:[Points]],5,FALSE))</f>
        <v>0</v>
      </c>
      <c r="V662" s="1">
        <f>IF(ISNA(VLOOKUP(tblPointScore[[#This Row],[Name / Club]],tblSthn_Div2[[Name / Club]:[Points]],5,FALSE)),0,VLOOKUP(tblPointScore[[#This Row],[Name / Club]],tblSthn_Div2[[Name / Club]:[Points]],5,FALSE))</f>
        <v>0</v>
      </c>
      <c r="W662" s="1">
        <f>IF(ISNA(VLOOKUP(tblPointScore[[#This Row],[Name / Club]],tblSthn_Div1[Name / Club],1,FALSE)),IF(ISNA(VLOOKUP(tblPointScore[[#This Row],[Name / Club]],tblSthn_Div2[Name / Club],1,FALSE)),0,3),3)</f>
        <v>0</v>
      </c>
      <c r="X662" s="1">
        <f>SUM(tblPointScore[[#This Row],[Glbn Div 1]:[Sth H Pts]])</f>
        <v>0</v>
      </c>
      <c r="Y662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62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62" s="38" t="str">
        <f>IF(AND(tblPointScore[[#This Row],[Div 1 Pts]]&gt;0,tblPointScore[[#This Row],[Div 2 Pts]]&gt;0),"Y","N")</f>
        <v>N</v>
      </c>
      <c r="AB662" s="35" t="str">
        <f>IF(AND(tblPointScore[[#This Row],[Mac Div 1 A]]&gt;0,tblPointScore[[#This Row],[Mac Div 1 B]]&gt;0),"Y","N")</f>
        <v>N</v>
      </c>
      <c r="AC662" s="35" t="str">
        <f>IF(AND(tblPointScore[[#This Row],[Mac Div 2 A]]&gt;0,tblPointScore[[#This Row],[Mac Div 2 B]]&gt;0),"Y","N")</f>
        <v>N</v>
      </c>
      <c r="AD662" s="35" t="str">
        <f>IF(AND(tblPointScore[[#This Row],[Now Div 1 A]]&gt;0,tblPointScore[[#This Row],[Now Div 1 B]]&gt;0),"Y","N")</f>
        <v>N</v>
      </c>
      <c r="AE662" s="35" t="str">
        <f>IF(AND(tblPointScore[[#This Row],[Now Div 2 A]]&gt;0,tblPointScore[[#This Row],[Now Div 2 B]]&gt;0),"Y","N")</f>
        <v>N</v>
      </c>
      <c r="AF662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63" spans="1:32" hidden="1">
      <c r="A663" s="1">
        <f ca="1">CELL("row", A662)-1</f>
        <v>661</v>
      </c>
      <c r="B663" s="7" t="s">
        <v>548</v>
      </c>
      <c r="C663" s="7" t="s">
        <v>682</v>
      </c>
      <c r="D663" s="4" t="str">
        <f>CONCATENATE(tblPointScore[[#This Row],[Name]]," - ",tblPointScore[[#This Row],[Club]])</f>
        <v>Young Justin - CCC</v>
      </c>
      <c r="E663" s="1">
        <f>IF(ISNA(VLOOKUP(tblPointScore[[#This Row],[Name / Club]],tblGlbn_Div1[[Name / Club]:[Points]],5,FALSE)),0,VLOOKUP(tblPointScore[[#This Row],[Name / Club]],tblGlbn_Div1[[Name / Club]:[Points]],5,FALSE))</f>
        <v>0</v>
      </c>
      <c r="F663" s="9">
        <f>IF(ISNA(VLOOKUP(tblPointScore[[#This Row],[Name / Club]],tblGlbn_Div2[[Name / Club]:[Points]],5,FALSE)),0,VLOOKUP(tblPointScore[[#This Row],[Name / Club]],tblGlbn_Div2[[Name / Club]:[Points]],5,FALSE))</f>
        <v>0</v>
      </c>
      <c r="G663" s="9">
        <f>IF(ISNA(VLOOKUP(tblPointScore[[#This Row],[Name / Club]],tblGlbn_Div1[Name / Club],1,FALSE)),IF(ISNA(VLOOKUP(tblPointScore[[#This Row],[Name / Club]],tblGlbn_Div2[Name / Club],1,FALSE)),0,3),3)</f>
        <v>0</v>
      </c>
      <c r="H663" s="1">
        <f>IF(ISNA(VLOOKUP(tblPointScore[[#This Row],[Name / Club]],tblIll_Div1[[Name / Club]:[Points]],5,FALSE)),0,VLOOKUP(tblPointScore[[#This Row],[Name / Club]],tblIll_Div1[[Name / Club]:[Points]],5,FALSE))</f>
        <v>0</v>
      </c>
      <c r="I663" s="1">
        <f>IF(ISNA(VLOOKUP(tblPointScore[[#This Row],[Name / Club]],tblIll_Div2[[Name / Club]:[Points]],5,FALSE)),0,VLOOKUP(tblPointScore[[#This Row],[Name / Club]],tblIll_Div2[[Name / Club]:[Points]],5,FALSE))</f>
        <v>0</v>
      </c>
      <c r="J663" s="1">
        <f>IF(ISNA(VLOOKUP(tblPointScore[[#This Row],[Name / Club]],tblIll_Div1[Name / Club],1,FALSE)),IF(ISNA(VLOOKUP(tblPointScore[[#This Row],[Name / Club]],tblIll_Div2[Name / Club],1,FALSE)),0,3),3)</f>
        <v>0</v>
      </c>
      <c r="K663" s="1">
        <f>IF(ISNA(VLOOKUP(tblPointScore[[#This Row],[Name / Club]],tblMac_Div1A[[Name / Club]:[Points]],5,FALSE)),0,VLOOKUP(tblPointScore[[#This Row],[Name / Club]],tblMac_Div1A[[Name / Club]:[Points]],5,FALSE))</f>
        <v>0</v>
      </c>
      <c r="L663" s="1">
        <f>IF(ISNA(VLOOKUP(tblPointScore[[#This Row],[Name / Club]],tblMac_Div1B[[Name / Club]:[Points]],5,FALSE)),0,VLOOKUP(tblPointScore[[#This Row],[Name / Club]],tblMac_Div1B[[Name / Club]:[Points]],5,FALSE))</f>
        <v>0</v>
      </c>
      <c r="M663" s="1">
        <f>IF(ISNA(VLOOKUP(tblPointScore[[#This Row],[Name / Club]],tblMac_Div2A[[Name / Club]:[Points]],5,FALSE)),0,VLOOKUP(tblPointScore[[#This Row],[Name / Club]],tblMac_Div2A[[Name / Club]:[Points]],5,FALSE))</f>
        <v>0</v>
      </c>
      <c r="N663" s="1">
        <f>IF(ISNA(VLOOKUP(tblPointScore[[#This Row],[Name / Club]],tblMac_Div2B[[Name / Club]:[Points]],5,FALSE)),0,VLOOKUP(tblPointScore[[#This Row],[Name / Club]],tblMac_Div2B[[Name / Club]:[Points]],5,FALSE))</f>
        <v>0</v>
      </c>
      <c r="O663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63" s="1">
        <f>IF(ISNA(VLOOKUP(tblPointScore[[#This Row],[Name / Club]],tblNow_Div1A[[Name / Club]:[Points]],5,FALSE)),0,VLOOKUP(tblPointScore[[#This Row],[Name / Club]],tblNow_Div1A[[Name / Club]:[Points]],5,FALSE))</f>
        <v>0</v>
      </c>
      <c r="Q663" s="1">
        <f>IF(ISNA(VLOOKUP(tblPointScore[[#This Row],[Name / Club]],tblNow_Div1B[[Name / Club]:[Points]],5,FALSE)),0,VLOOKUP(tblPointScore[[#This Row],[Name / Club]],tblNow_Div1B[[Name / Club]:[Points]],5,FALSE))</f>
        <v>0</v>
      </c>
      <c r="R663" s="1">
        <f>IF(ISNA(VLOOKUP(tblPointScore[[#This Row],[Name / Club]],tblNow_Div2A[[Name / Club]:[Points]],5,FALSE)),0,VLOOKUP(tblPointScore[[#This Row],[Name / Club]],tblNow_Div2A[[Name / Club]:[Points]],5,FALSE))</f>
        <v>0</v>
      </c>
      <c r="S663" s="1">
        <f>IF(ISNA(VLOOKUP(tblPointScore[[#This Row],[Name / Club]],tblNow_Div2B[[Name / Club]:[Points]],5,FALSE)),0,VLOOKUP(tblPointScore[[#This Row],[Name / Club]],tblNow_Div2B[[Name / Club]:[Points]],5,FALSE))</f>
        <v>0</v>
      </c>
      <c r="T663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63" s="1">
        <f>IF(ISNA(VLOOKUP(tblPointScore[[#This Row],[Name / Club]],tblSthn_Div1[[Name / Club]:[Points]],5,FALSE)),0,VLOOKUP(tblPointScore[[#This Row],[Name / Club]],tblSthn_Div1[[Name / Club]:[Points]],5,FALSE))</f>
        <v>0</v>
      </c>
      <c r="V663" s="1">
        <f>IF(ISNA(VLOOKUP(tblPointScore[[#This Row],[Name / Club]],tblSthn_Div2[[Name / Club]:[Points]],5,FALSE)),0,VLOOKUP(tblPointScore[[#This Row],[Name / Club]],tblSthn_Div2[[Name / Club]:[Points]],5,FALSE))</f>
        <v>0</v>
      </c>
      <c r="W663" s="1">
        <f>IF(ISNA(VLOOKUP(tblPointScore[[#This Row],[Name / Club]],tblSthn_Div1[Name / Club],1,FALSE)),IF(ISNA(VLOOKUP(tblPointScore[[#This Row],[Name / Club]],tblSthn_Div2[Name / Club],1,FALSE)),0,3),3)</f>
        <v>0</v>
      </c>
      <c r="X663" s="9">
        <f>SUM(tblPointScore[[#This Row],[Glbn Div 1]:[Sth H Pts]])</f>
        <v>0</v>
      </c>
      <c r="Y663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63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63" s="38" t="str">
        <f>IF(AND(tblPointScore[[#This Row],[Div 1 Pts]]&gt;0,tblPointScore[[#This Row],[Div 2 Pts]]&gt;0),"Y","N")</f>
        <v>N</v>
      </c>
      <c r="AB663" s="35" t="str">
        <f>IF(AND(tblPointScore[[#This Row],[Mac Div 1 A]]&gt;0,tblPointScore[[#This Row],[Mac Div 1 B]]&gt;0),"Y","N")</f>
        <v>N</v>
      </c>
      <c r="AC663" s="35" t="str">
        <f>IF(AND(tblPointScore[[#This Row],[Mac Div 2 A]]&gt;0,tblPointScore[[#This Row],[Mac Div 2 B]]&gt;0),"Y","N")</f>
        <v>N</v>
      </c>
      <c r="AD663" s="35" t="str">
        <f>IF(AND(tblPointScore[[#This Row],[Now Div 1 A]]&gt;0,tblPointScore[[#This Row],[Now Div 1 B]]&gt;0),"Y","N")</f>
        <v>N</v>
      </c>
      <c r="AE663" s="35" t="str">
        <f>IF(AND(tblPointScore[[#This Row],[Now Div 2 A]]&gt;0,tblPointScore[[#This Row],[Now Div 2 B]]&gt;0),"Y","N")</f>
        <v>N</v>
      </c>
      <c r="AF663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  <row r="664" spans="1:32" hidden="1">
      <c r="A664" s="1">
        <f ca="1">CELL("row", A663)-1</f>
        <v>662</v>
      </c>
      <c r="B664" s="7" t="s">
        <v>340</v>
      </c>
      <c r="C664" s="7" t="s">
        <v>682</v>
      </c>
      <c r="D664" s="4" t="str">
        <f>CONCATENATE(tblPointScore[[#This Row],[Name]]," - ",tblPointScore[[#This Row],[Club]])</f>
        <v>Zappia Carl - CCC</v>
      </c>
      <c r="E664" s="1">
        <f>IF(ISNA(VLOOKUP(tblPointScore[[#This Row],[Name / Club]],tblGlbn_Div1[[Name / Club]:[Points]],5,FALSE)),0,VLOOKUP(tblPointScore[[#This Row],[Name / Club]],tblGlbn_Div1[[Name / Club]:[Points]],5,FALSE))</f>
        <v>0</v>
      </c>
      <c r="F664" s="1">
        <f>IF(ISNA(VLOOKUP(tblPointScore[[#This Row],[Name / Club]],tblGlbn_Div2[[Name / Club]:[Points]],5,FALSE)),0,VLOOKUP(tblPointScore[[#This Row],[Name / Club]],tblGlbn_Div2[[Name / Club]:[Points]],5,FALSE))</f>
        <v>0</v>
      </c>
      <c r="G664" s="1">
        <f>IF(ISNA(VLOOKUP(tblPointScore[[#This Row],[Name / Club]],tblGlbn_Div1[Name / Club],1,FALSE)),IF(ISNA(VLOOKUP(tblPointScore[[#This Row],[Name / Club]],tblGlbn_Div2[Name / Club],1,FALSE)),0,3),3)</f>
        <v>0</v>
      </c>
      <c r="H664" s="1">
        <f>IF(ISNA(VLOOKUP(tblPointScore[[#This Row],[Name / Club]],tblIll_Div1[[Name / Club]:[Points]],5,FALSE)),0,VLOOKUP(tblPointScore[[#This Row],[Name / Club]],tblIll_Div1[[Name / Club]:[Points]],5,FALSE))</f>
        <v>0</v>
      </c>
      <c r="I664" s="1">
        <f>IF(ISNA(VLOOKUP(tblPointScore[[#This Row],[Name / Club]],tblIll_Div2[[Name / Club]:[Points]],5,FALSE)),0,VLOOKUP(tblPointScore[[#This Row],[Name / Club]],tblIll_Div2[[Name / Club]:[Points]],5,FALSE))</f>
        <v>0</v>
      </c>
      <c r="J664" s="1">
        <f>IF(ISNA(VLOOKUP(tblPointScore[[#This Row],[Name / Club]],tblIll_Div1[Name / Club],1,FALSE)),IF(ISNA(VLOOKUP(tblPointScore[[#This Row],[Name / Club]],tblIll_Div2[Name / Club],1,FALSE)),0,3),3)</f>
        <v>0</v>
      </c>
      <c r="K664" s="1">
        <f>IF(ISNA(VLOOKUP(tblPointScore[[#This Row],[Name / Club]],tblMac_Div1A[[Name / Club]:[Points]],5,FALSE)),0,VLOOKUP(tblPointScore[[#This Row],[Name / Club]],tblMac_Div1A[[Name / Club]:[Points]],5,FALSE))</f>
        <v>0</v>
      </c>
      <c r="L664" s="1">
        <f>IF(ISNA(VLOOKUP(tblPointScore[[#This Row],[Name / Club]],tblMac_Div1B[[Name / Club]:[Points]],5,FALSE)),0,VLOOKUP(tblPointScore[[#This Row],[Name / Club]],tblMac_Div1B[[Name / Club]:[Points]],5,FALSE))</f>
        <v>0</v>
      </c>
      <c r="M664" s="1">
        <f>IF(ISNA(VLOOKUP(tblPointScore[[#This Row],[Name / Club]],tblMac_Div2A[[Name / Club]:[Points]],5,FALSE)),0,VLOOKUP(tblPointScore[[#This Row],[Name / Club]],tblMac_Div2A[[Name / Club]:[Points]],5,FALSE))</f>
        <v>0</v>
      </c>
      <c r="N664" s="1">
        <f>IF(ISNA(VLOOKUP(tblPointScore[[#This Row],[Name / Club]],tblMac_Div2B[[Name / Club]:[Points]],5,FALSE)),0,VLOOKUP(tblPointScore[[#This Row],[Name / Club]],tblMac_Div2B[[Name / Club]:[Points]],5,FALSE))</f>
        <v>0</v>
      </c>
      <c r="O664" s="1">
        <f>IF(AND(ISNA(VLOOKUP(tblPointScore[[#This Row],[Name / Club]],tblMac_Div1A[Name / Club],1,FALSE)),ISNA(VLOOKUP(tblPointScore[[#This Row],[Name / Club]],tblMac_Div1B[Name / Club],1,FALSE)),ISNA(VLOOKUP(tblPointScore[[#This Row],[Name / Club]],tblMac_Div2A[Name / Club],1,FALSE)),ISNA(VLOOKUP(tblPointScore[[#This Row],[Name / Club]],tblMac_Div2B[Name / Club],1,FALSE))),0,3)</f>
        <v>0</v>
      </c>
      <c r="P664" s="1">
        <f>IF(ISNA(VLOOKUP(tblPointScore[[#This Row],[Name / Club]],tblNow_Div1A[[Name / Club]:[Points]],5,FALSE)),0,VLOOKUP(tblPointScore[[#This Row],[Name / Club]],tblNow_Div1A[[Name / Club]:[Points]],5,FALSE))</f>
        <v>0</v>
      </c>
      <c r="Q664" s="1">
        <f>IF(ISNA(VLOOKUP(tblPointScore[[#This Row],[Name / Club]],tblNow_Div1B[[Name / Club]:[Points]],5,FALSE)),0,VLOOKUP(tblPointScore[[#This Row],[Name / Club]],tblNow_Div1B[[Name / Club]:[Points]],5,FALSE))</f>
        <v>0</v>
      </c>
      <c r="R664" s="1">
        <f>IF(ISNA(VLOOKUP(tblPointScore[[#This Row],[Name / Club]],tblNow_Div2A[[Name / Club]:[Points]],5,FALSE)),0,VLOOKUP(tblPointScore[[#This Row],[Name / Club]],tblNow_Div2A[[Name / Club]:[Points]],5,FALSE))</f>
        <v>0</v>
      </c>
      <c r="S664" s="1">
        <f>IF(ISNA(VLOOKUP(tblPointScore[[#This Row],[Name / Club]],tblNow_Div2B[[Name / Club]:[Points]],5,FALSE)),0,VLOOKUP(tblPointScore[[#This Row],[Name / Club]],tblNow_Div2B[[Name / Club]:[Points]],5,FALSE))</f>
        <v>0</v>
      </c>
      <c r="T664" s="1">
        <f>IF(AND(ISNA(VLOOKUP(tblPointScore[[#This Row],[Name / Club]],tblNow_Div1A[Name / Club],1,FALSE)),ISNA(VLOOKUP(tblPointScore[[#This Row],[Name / Club]],tblNow_Div1B[Name / Club],1,FALSE)),ISNA(VLOOKUP(tblPointScore[[#This Row],[Name / Club]],tblNow_Div2A[Name / Club],1,FALSE)),ISNA(VLOOKUP(tblPointScore[[#This Row],[Name / Club]],tblNow_Div2B[Name / Club],1,FALSE))),0,3)</f>
        <v>0</v>
      </c>
      <c r="U664" s="1">
        <f>IF(ISNA(VLOOKUP(tblPointScore[[#This Row],[Name / Club]],tblSthn_Div1[[Name / Club]:[Points]],5,FALSE)),0,VLOOKUP(tblPointScore[[#This Row],[Name / Club]],tblSthn_Div1[[Name / Club]:[Points]],5,FALSE))</f>
        <v>0</v>
      </c>
      <c r="V664" s="1">
        <f>IF(ISNA(VLOOKUP(tblPointScore[[#This Row],[Name / Club]],tblSthn_Div2[[Name / Club]:[Points]],5,FALSE)),0,VLOOKUP(tblPointScore[[#This Row],[Name / Club]],tblSthn_Div2[[Name / Club]:[Points]],5,FALSE))</f>
        <v>0</v>
      </c>
      <c r="W664" s="1">
        <f>IF(ISNA(VLOOKUP(tblPointScore[[#This Row],[Name / Club]],tblSthn_Div1[Name / Club],1,FALSE)),IF(ISNA(VLOOKUP(tblPointScore[[#This Row],[Name / Club]],tblSthn_Div2[Name / Club],1,FALSE)),0,3),3)</f>
        <v>0</v>
      </c>
      <c r="X664" s="1">
        <f>SUM(tblPointScore[[#This Row],[Glbn Div 1]:[Sth H Pts]])</f>
        <v>0</v>
      </c>
      <c r="Y664" s="9">
        <f>tblPointScore[[#This Row],[Glbn Div 1]] + tblPointScore[[#This Row],[Ill Div1]] + tblPointScore[[#This Row],[Mac Div 1 A]] + tblPointScore[[#This Row],[Mac Div 1 B]] + tblPointScore[[#This Row],[Now Div 1 A]] + tblPointScore[[#This Row],[Now Div 1 B]] + tblPointScore[[#This Row],[Sth H Div 1]]</f>
        <v>0</v>
      </c>
      <c r="Z664" s="9">
        <f>tblPointScore[[#This Row],[Glbn Div 2]] + tblPointScore[[#This Row],[Ill Div2]] + tblPointScore[[#This Row],[Mac Div 2 A]] + tblPointScore[[#This Row],[Mac Div 2 B]] + tblPointScore[[#This Row],[Now Div 2 A]] + tblPointScore[[#This Row],[Now Div 2 B]] + tblPointScore[[#This Row],[Sth H Div 2]]</f>
        <v>0</v>
      </c>
      <c r="AA664" s="38" t="str">
        <f>IF(AND(tblPointScore[[#This Row],[Div 1 Pts]]&gt;0,tblPointScore[[#This Row],[Div 2 Pts]]&gt;0),"Y","N")</f>
        <v>N</v>
      </c>
      <c r="AB664" s="35" t="str">
        <f>IF(AND(tblPointScore[[#This Row],[Mac Div 1 A]]&gt;0,tblPointScore[[#This Row],[Mac Div 1 B]]&gt;0),"Y","N")</f>
        <v>N</v>
      </c>
      <c r="AC664" s="35" t="str">
        <f>IF(AND(tblPointScore[[#This Row],[Mac Div 2 A]]&gt;0,tblPointScore[[#This Row],[Mac Div 2 B]]&gt;0),"Y","N")</f>
        <v>N</v>
      </c>
      <c r="AD664" s="35" t="str">
        <f>IF(AND(tblPointScore[[#This Row],[Now Div 1 A]]&gt;0,tblPointScore[[#This Row],[Now Div 1 B]]&gt;0),"Y","N")</f>
        <v>N</v>
      </c>
      <c r="AE664" s="35" t="str">
        <f>IF(AND(tblPointScore[[#This Row],[Now Div 2 A]]&gt;0,tblPointScore[[#This Row],[Now Div 2 B]]&gt;0),"Y","N")</f>
        <v>N</v>
      </c>
      <c r="AF664" s="9" t="str">
        <f>IF(OR(tblPointScore[[#This Row],[Pts in Div 1 &amp; 2]]="Y",tblPointScore[[#This Row],[Mac Div 1 Both A/B]]="Y",tblPointScore[[#This Row],[Mac Div 2 Both A/B]]="Y",tblPointScore[[#This Row],[Now Biv 1 Both A/B]]="Y",tblPointScore[[#This Row],[Now Div 2 Both A/B]]="Y"),"Review","OK")</f>
        <v>OK</v>
      </c>
    </row>
  </sheetData>
  <conditionalFormatting sqref="AA3:AE664">
    <cfRule type="cellIs" dxfId="247" priority="2" operator="equal">
      <formula>"Y"</formula>
    </cfRule>
  </conditionalFormatting>
  <conditionalFormatting sqref="AF3:AF664">
    <cfRule type="cellIs" dxfId="246" priority="1" operator="equal">
      <formula>"Review"</formula>
    </cfRule>
  </conditionalFormatting>
  <conditionalFormatting sqref="D3:D664">
    <cfRule type="duplicateValues" dxfId="245" priority="124"/>
  </conditionalFormatting>
  <pageMargins left="0.70866141732283472" right="0.70866141732283472" top="0.74803149606299213" bottom="0.74803149606299213" header="0.31496062992125984" footer="0.31496062992125984"/>
  <pageSetup paperSize="287" orientation="landscape" r:id="rId1"/>
  <legacyDrawing r:id="rId2"/>
  <controls>
    <control shapeId="1025" r:id="rId3" name="btnSortRiders"/>
    <control shapeId="1026" r:id="rId4" name="btnSortRidersAlpha"/>
  </controls>
  <tableParts count="1"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tabColor theme="5" tint="-0.499984740745262"/>
  </sheetPr>
  <dimension ref="A1:L19"/>
  <sheetViews>
    <sheetView workbookViewId="0">
      <pane ySplit="1" topLeftCell="A2" activePane="bottomLeft" state="frozen"/>
      <selection pane="bottomLeft" activeCell="E19" sqref="E19"/>
    </sheetView>
  </sheetViews>
  <sheetFormatPr defaultRowHeight="15"/>
  <cols>
    <col min="1" max="1" width="9.5703125" bestFit="1" customWidth="1"/>
    <col min="2" max="2" width="23.28515625" bestFit="1" customWidth="1"/>
    <col min="3" max="3" width="18.5703125" bestFit="1" customWidth="1"/>
    <col min="4" max="4" width="38.42578125" bestFit="1" customWidth="1"/>
    <col min="5" max="5" width="12.28515625" bestFit="1" customWidth="1"/>
    <col min="6" max="6" width="13.42578125" bestFit="1" customWidth="1"/>
    <col min="7" max="7" width="17" bestFit="1" customWidth="1"/>
    <col min="8" max="8" width="8.85546875" bestFit="1" customWidth="1"/>
    <col min="9" max="9" width="20.5703125" bestFit="1" customWidth="1"/>
    <col min="11" max="11" width="12.140625" bestFit="1" customWidth="1"/>
    <col min="12" max="12" width="8.140625" bestFit="1" customWidth="1"/>
  </cols>
  <sheetData>
    <row r="1" spans="1:12">
      <c r="A1" s="1" t="s">
        <v>2</v>
      </c>
      <c r="B1" s="1" t="s">
        <v>4</v>
      </c>
      <c r="C1" s="1" t="s">
        <v>1</v>
      </c>
      <c r="D1" s="1" t="s">
        <v>343</v>
      </c>
      <c r="E1" s="1" t="s">
        <v>5</v>
      </c>
      <c r="F1" s="1" t="s">
        <v>7</v>
      </c>
      <c r="G1" s="1" t="s">
        <v>6</v>
      </c>
      <c r="H1" s="1" t="s">
        <v>8</v>
      </c>
      <c r="I1" s="1" t="s">
        <v>9</v>
      </c>
      <c r="K1" s="1" t="s">
        <v>342</v>
      </c>
      <c r="L1" s="8">
        <f>MIN(G:G)</f>
        <v>6.084490740740741E-2</v>
      </c>
    </row>
    <row r="2" spans="1:12">
      <c r="A2" s="4">
        <f ca="1">IF(tblMac_Div2A[[#This Row],[Rider]]&lt;&gt;"",CELL("row", A2)-1,"")</f>
        <v>1</v>
      </c>
      <c r="B2" s="2" t="s">
        <v>712</v>
      </c>
      <c r="C2" s="2" t="s">
        <v>682</v>
      </c>
      <c r="D2" s="4" t="str">
        <f>CONCATENATE(tblMac_Div2A[[#This Row],[Rider]]," - ",tblMac_Div2A[[#This Row],[Club]])</f>
        <v>Madsen Jared - CCC</v>
      </c>
      <c r="E2" s="5">
        <v>0</v>
      </c>
      <c r="F2" s="5">
        <v>6.084490740740741E-2</v>
      </c>
      <c r="G2" s="6">
        <f>IF(AND(tblMac_Div2A[[#This Row],[Finish Time]]="",tblMac_Div2A[[#This Row],[Rider]]&lt;&gt;""),"DNF",tblMac_Div2A[[#This Row],[Finish Time]]-tblMac_Div2A[[#This Row],[Start Time]])</f>
        <v>6.084490740740741E-2</v>
      </c>
      <c r="H2" s="9">
        <f ca="1">IF(AND(tblMac_Div2A[[#This Row],[Placing]]&lt;11,tblMac_Div2A[[#This Row],[Rider]]&lt;&gt;"",tblMac_Div2A[[#This Row],[Corrected Time]]&lt;&gt;"DNF"),11-tblMac_Div2A[[#This Row],[Placing]],0)</f>
        <v>10</v>
      </c>
      <c r="I2" s="9" t="str">
        <f>IF(ISNA(VLOOKUP(tblMac_Div2A[[#This Row],[Name / Club]],tblPointScore[Name / Club],1,FALSE)),"N","Y")</f>
        <v>Y</v>
      </c>
    </row>
    <row r="3" spans="1:12">
      <c r="A3" s="22">
        <f ca="1">IF(tblMac_Div2A[[#This Row],[Rider]]&lt;&gt;"",CELL("row", A3)-1,"")</f>
        <v>2</v>
      </c>
      <c r="B3" s="40" t="s">
        <v>635</v>
      </c>
      <c r="C3" s="40" t="s">
        <v>684</v>
      </c>
      <c r="D3" s="22" t="str">
        <f>CONCATENATE(tblMac_Div2A[[#This Row],[Rider]]," - ",tblMac_Div2A[[#This Row],[Club]])</f>
        <v>Nethery Gavin - NVC</v>
      </c>
      <c r="E3" s="5">
        <v>0</v>
      </c>
      <c r="F3" s="5">
        <v>6.277777777777778E-2</v>
      </c>
      <c r="G3" s="42">
        <f>IF(AND(tblMac_Div2A[[#This Row],[Finish Time]]="",tblMac_Div2A[[#This Row],[Rider]]&lt;&gt;""),"DNF",tblMac_Div2A[[#This Row],[Finish Time]]-tblMac_Div2A[[#This Row],[Start Time]])</f>
        <v>6.277777777777778E-2</v>
      </c>
      <c r="H3" s="23">
        <f ca="1">IF(AND(tblMac_Div2A[[#This Row],[Placing]]&lt;11,tblMac_Div2A[[#This Row],[Rider]]&lt;&gt;"",tblMac_Div2A[[#This Row],[Corrected Time]]&lt;&gt;"DNF"),11-tblMac_Div2A[[#This Row],[Placing]],0)</f>
        <v>9</v>
      </c>
      <c r="I3" s="23" t="str">
        <f>IF(ISNA(VLOOKUP(tblMac_Div2A[[#This Row],[Name / Club]],tblPointScore[Name / Club],1,FALSE)),"N","Y")</f>
        <v>Y</v>
      </c>
    </row>
    <row r="4" spans="1:12">
      <c r="A4" s="22">
        <f ca="1">IF(tblMac_Div2A[[#This Row],[Rider]]&lt;&gt;"",CELL("row", A4)-1,"")</f>
        <v>3</v>
      </c>
      <c r="B4" s="40" t="s">
        <v>697</v>
      </c>
      <c r="C4" s="40" t="s">
        <v>684</v>
      </c>
      <c r="D4" s="22" t="str">
        <f>CONCATENATE(tblMac_Div2A[[#This Row],[Rider]]," - ",tblMac_Div2A[[#This Row],[Club]])</f>
        <v>Berriman Michael - NVC</v>
      </c>
      <c r="E4" s="5">
        <v>0</v>
      </c>
      <c r="F4" s="5">
        <v>6.3020833333333331E-2</v>
      </c>
      <c r="G4" s="42">
        <f>IF(AND(tblMac_Div2A[[#This Row],[Finish Time]]="",tblMac_Div2A[[#This Row],[Rider]]&lt;&gt;""),"DNF",tblMac_Div2A[[#This Row],[Finish Time]]-tblMac_Div2A[[#This Row],[Start Time]])</f>
        <v>6.3020833333333331E-2</v>
      </c>
      <c r="H4" s="23">
        <f ca="1">IF(AND(tblMac_Div2A[[#This Row],[Placing]]&lt;11,tblMac_Div2A[[#This Row],[Rider]]&lt;&gt;"",tblMac_Div2A[[#This Row],[Corrected Time]]&lt;&gt;"DNF"),11-tblMac_Div2A[[#This Row],[Placing]],0)</f>
        <v>8</v>
      </c>
      <c r="I4" s="23" t="str">
        <f>IF(ISNA(VLOOKUP(tblMac_Div2A[[#This Row],[Name / Club]],tblPointScore[Name / Club],1,FALSE)),"N","Y")</f>
        <v>Y</v>
      </c>
    </row>
    <row r="5" spans="1:12">
      <c r="A5" s="22">
        <f ca="1">IF(tblMac_Div2A[[#This Row],[Rider]]&lt;&gt;"",CELL("row", A5)-1,"")</f>
        <v>4</v>
      </c>
      <c r="B5" s="40" t="s">
        <v>676</v>
      </c>
      <c r="C5" s="40" t="s">
        <v>684</v>
      </c>
      <c r="D5" s="22" t="str">
        <f>CONCATENATE(tblMac_Div2A[[#This Row],[Rider]]," - ",tblMac_Div2A[[#This Row],[Club]])</f>
        <v>Vitiello Richard - NVC</v>
      </c>
      <c r="E5" s="5">
        <v>0</v>
      </c>
      <c r="F5" s="5">
        <v>6.3032407407407412E-2</v>
      </c>
      <c r="G5" s="42">
        <f>IF(AND(tblMac_Div2A[[#This Row],[Finish Time]]="",tblMac_Div2A[[#This Row],[Rider]]&lt;&gt;""),"DNF",tblMac_Div2A[[#This Row],[Finish Time]]-tblMac_Div2A[[#This Row],[Start Time]])</f>
        <v>6.3032407407407412E-2</v>
      </c>
      <c r="H5" s="23">
        <f ca="1">IF(AND(tblMac_Div2A[[#This Row],[Placing]]&lt;11,tblMac_Div2A[[#This Row],[Rider]]&lt;&gt;"",tblMac_Div2A[[#This Row],[Corrected Time]]&lt;&gt;"DNF"),11-tblMac_Div2A[[#This Row],[Placing]],0)</f>
        <v>7</v>
      </c>
      <c r="I5" s="23" t="str">
        <f>IF(ISNA(VLOOKUP(tblMac_Div2A[[#This Row],[Name / Club]],tblPointScore[Name / Club],1,FALSE)),"N","Y")</f>
        <v>Y</v>
      </c>
    </row>
    <row r="6" spans="1:12">
      <c r="A6" s="22">
        <f ca="1">IF(tblMac_Div2A[[#This Row],[Rider]]&lt;&gt;"",CELL("row", A6)-1,"")</f>
        <v>5</v>
      </c>
      <c r="B6" s="40" t="s">
        <v>696</v>
      </c>
      <c r="C6" s="40" t="s">
        <v>682</v>
      </c>
      <c r="D6" s="22" t="str">
        <f>CONCATENATE(tblMac_Div2A[[#This Row],[Rider]]," - ",tblMac_Div2A[[#This Row],[Club]])</f>
        <v>Ward David - CCC</v>
      </c>
      <c r="E6" s="5">
        <v>0</v>
      </c>
      <c r="F6" s="5">
        <v>6.3043981481481479E-2</v>
      </c>
      <c r="G6" s="42">
        <f>IF(AND(tblMac_Div2A[[#This Row],[Finish Time]]="",tblMac_Div2A[[#This Row],[Rider]]&lt;&gt;""),"DNF",tblMac_Div2A[[#This Row],[Finish Time]]-tblMac_Div2A[[#This Row],[Start Time]])</f>
        <v>6.3043981481481479E-2</v>
      </c>
      <c r="H6" s="23">
        <f ca="1">IF(AND(tblMac_Div2A[[#This Row],[Placing]]&lt;11,tblMac_Div2A[[#This Row],[Rider]]&lt;&gt;"",tblMac_Div2A[[#This Row],[Corrected Time]]&lt;&gt;"DNF"),11-tblMac_Div2A[[#This Row],[Placing]],0)</f>
        <v>6</v>
      </c>
      <c r="I6" s="23" t="str">
        <f>IF(ISNA(VLOOKUP(tblMac_Div2A[[#This Row],[Name / Club]],tblPointScore[Name / Club],1,FALSE)),"N","Y")</f>
        <v>Y</v>
      </c>
    </row>
    <row r="7" spans="1:12">
      <c r="A7" s="22">
        <f ca="1">IF(tblMac_Div2A[[#This Row],[Rider]]&lt;&gt;"",CELL("row", A7)-1,"")</f>
        <v>6</v>
      </c>
      <c r="B7" s="40" t="s">
        <v>20</v>
      </c>
      <c r="C7" s="40" t="s">
        <v>685</v>
      </c>
      <c r="D7" s="22" t="str">
        <f>CONCATENATE(tblMac_Div2A[[#This Row],[Rider]]," - ",tblMac_Div2A[[#This Row],[Club]])</f>
        <v>Jones Phil - ICC</v>
      </c>
      <c r="E7" s="5">
        <v>0</v>
      </c>
      <c r="F7" s="5">
        <v>6.3043981481481479E-2</v>
      </c>
      <c r="G7" s="42">
        <f>IF(AND(tblMac_Div2A[[#This Row],[Finish Time]]="",tblMac_Div2A[[#This Row],[Rider]]&lt;&gt;""),"DNF",tblMac_Div2A[[#This Row],[Finish Time]]-tblMac_Div2A[[#This Row],[Start Time]])</f>
        <v>6.3043981481481479E-2</v>
      </c>
      <c r="H7" s="23">
        <f ca="1">IF(AND(tblMac_Div2A[[#This Row],[Placing]]&lt;11,tblMac_Div2A[[#This Row],[Rider]]&lt;&gt;"",tblMac_Div2A[[#This Row],[Corrected Time]]&lt;&gt;"DNF"),11-tblMac_Div2A[[#This Row],[Placing]],0)</f>
        <v>5</v>
      </c>
      <c r="I7" s="23" t="str">
        <f>IF(ISNA(VLOOKUP(tblMac_Div2A[[#This Row],[Name / Club]],tblPointScore[Name / Club],1,FALSE)),"N","Y")</f>
        <v>Y</v>
      </c>
    </row>
    <row r="8" spans="1:12">
      <c r="A8" s="22">
        <f ca="1">IF(tblMac_Div2A[[#This Row],[Rider]]&lt;&gt;"",CELL("row", A8)-1,"")</f>
        <v>7</v>
      </c>
      <c r="B8" s="40" t="s">
        <v>595</v>
      </c>
      <c r="C8" s="40" t="s">
        <v>685</v>
      </c>
      <c r="D8" s="22" t="str">
        <f>CONCATENATE(tblMac_Div2A[[#This Row],[Rider]]," - ",tblMac_Div2A[[#This Row],[Club]])</f>
        <v>Wall Terry - ICC</v>
      </c>
      <c r="E8" s="5">
        <v>0</v>
      </c>
      <c r="F8" s="5">
        <v>6.3055555555555545E-2</v>
      </c>
      <c r="G8" s="42">
        <f>IF(AND(tblMac_Div2A[[#This Row],[Finish Time]]="",tblMac_Div2A[[#This Row],[Rider]]&lt;&gt;""),"DNF",tblMac_Div2A[[#This Row],[Finish Time]]-tblMac_Div2A[[#This Row],[Start Time]])</f>
        <v>6.3055555555555545E-2</v>
      </c>
      <c r="H8" s="23">
        <f ca="1">IF(AND(tblMac_Div2A[[#This Row],[Placing]]&lt;11,tblMac_Div2A[[#This Row],[Rider]]&lt;&gt;"",tblMac_Div2A[[#This Row],[Corrected Time]]&lt;&gt;"DNF"),11-tblMac_Div2A[[#This Row],[Placing]],0)</f>
        <v>4</v>
      </c>
      <c r="I8" s="23" t="str">
        <f>IF(ISNA(VLOOKUP(tblMac_Div2A[[#This Row],[Name / Club]],tblPointScore[Name / Club],1,FALSE)),"N","Y")</f>
        <v>Y</v>
      </c>
    </row>
    <row r="9" spans="1:12">
      <c r="A9" s="22">
        <f ca="1">IF(tblMac_Div2A[[#This Row],[Rider]]&lt;&gt;"",CELL("row", A9)-1,"")</f>
        <v>8</v>
      </c>
      <c r="B9" s="2" t="s">
        <v>26</v>
      </c>
      <c r="C9" s="40" t="s">
        <v>682</v>
      </c>
      <c r="D9" s="22" t="str">
        <f>CONCATENATE(tblMac_Div2A[[#This Row],[Rider]]," - ",tblMac_Div2A[[#This Row],[Club]])</f>
        <v>Leechburch Auwers Glen - CCC</v>
      </c>
      <c r="E9" s="5">
        <v>0</v>
      </c>
      <c r="F9" s="5">
        <v>6.3067129629629626E-2</v>
      </c>
      <c r="G9" s="42">
        <f>IF(AND(tblMac_Div2A[[#This Row],[Finish Time]]="",tblMac_Div2A[[#This Row],[Rider]]&lt;&gt;""),"DNF",tblMac_Div2A[[#This Row],[Finish Time]]-tblMac_Div2A[[#This Row],[Start Time]])</f>
        <v>6.3067129629629626E-2</v>
      </c>
      <c r="H9" s="23">
        <f ca="1">IF(AND(tblMac_Div2A[[#This Row],[Placing]]&lt;11,tblMac_Div2A[[#This Row],[Rider]]&lt;&gt;"",tblMac_Div2A[[#This Row],[Corrected Time]]&lt;&gt;"DNF"),11-tblMac_Div2A[[#This Row],[Placing]],0)</f>
        <v>3</v>
      </c>
      <c r="I9" s="23" t="str">
        <f>IF(ISNA(VLOOKUP(tblMac_Div2A[[#This Row],[Name / Club]],tblPointScore[Name / Club],1,FALSE)),"N","Y")</f>
        <v>Y</v>
      </c>
    </row>
    <row r="10" spans="1:12">
      <c r="A10" s="22">
        <f ca="1">IF(tblMac_Div2A[[#This Row],[Rider]]&lt;&gt;"",CELL("row", A10)-1,"")</f>
        <v>9</v>
      </c>
      <c r="B10" s="40" t="s">
        <v>698</v>
      </c>
      <c r="C10" s="40" t="s">
        <v>684</v>
      </c>
      <c r="D10" s="22" t="str">
        <f>CONCATENATE(tblMac_Div2A[[#This Row],[Rider]]," - ",tblMac_Div2A[[#This Row],[Club]])</f>
        <v>Spence Jason - NVC</v>
      </c>
      <c r="E10" s="5">
        <v>0</v>
      </c>
      <c r="F10" s="5">
        <v>6.3067129629629626E-2</v>
      </c>
      <c r="G10" s="42">
        <f>IF(AND(tblMac_Div2A[[#This Row],[Finish Time]]="",tblMac_Div2A[[#This Row],[Rider]]&lt;&gt;""),"DNF",tblMac_Div2A[[#This Row],[Finish Time]]-tblMac_Div2A[[#This Row],[Start Time]])</f>
        <v>6.3067129629629626E-2</v>
      </c>
      <c r="H10" s="23">
        <f ca="1">IF(AND(tblMac_Div2A[[#This Row],[Placing]]&lt;11,tblMac_Div2A[[#This Row],[Rider]]&lt;&gt;"",tblMac_Div2A[[#This Row],[Corrected Time]]&lt;&gt;"DNF"),11-tblMac_Div2A[[#This Row],[Placing]],0)</f>
        <v>2</v>
      </c>
      <c r="I10" s="23" t="str">
        <f>IF(ISNA(VLOOKUP(tblMac_Div2A[[#This Row],[Name / Club]],tblPointScore[Name / Club],1,FALSE)),"N","Y")</f>
        <v>Y</v>
      </c>
    </row>
    <row r="11" spans="1:12">
      <c r="A11" s="22">
        <f ca="1">IF(tblMac_Div2A[[#This Row],[Rider]]&lt;&gt;"",CELL("row", A11)-1,"")</f>
        <v>10</v>
      </c>
      <c r="B11" s="40" t="s">
        <v>663</v>
      </c>
      <c r="C11" s="40" t="s">
        <v>684</v>
      </c>
      <c r="D11" s="22" t="str">
        <f>CONCATENATE(tblMac_Div2A[[#This Row],[Rider]]," - ",tblMac_Div2A[[#This Row],[Club]])</f>
        <v>Kuipers Tony - NVC</v>
      </c>
      <c r="E11" s="5">
        <v>0</v>
      </c>
      <c r="F11" s="5">
        <v>6.3078703703703706E-2</v>
      </c>
      <c r="G11" s="42">
        <f>IF(AND(tblMac_Div2A[[#This Row],[Finish Time]]="",tblMac_Div2A[[#This Row],[Rider]]&lt;&gt;""),"DNF",tblMac_Div2A[[#This Row],[Finish Time]]-tblMac_Div2A[[#This Row],[Start Time]])</f>
        <v>6.3078703703703706E-2</v>
      </c>
      <c r="H11" s="23">
        <f ca="1">IF(AND(tblMac_Div2A[[#This Row],[Placing]]&lt;11,tblMac_Div2A[[#This Row],[Rider]]&lt;&gt;"",tblMac_Div2A[[#This Row],[Corrected Time]]&lt;&gt;"DNF"),11-tblMac_Div2A[[#This Row],[Placing]],0)</f>
        <v>1</v>
      </c>
      <c r="I11" s="23" t="str">
        <f>IF(ISNA(VLOOKUP(tblMac_Div2A[[#This Row],[Name / Club]],tblPointScore[Name / Club],1,FALSE)),"N","Y")</f>
        <v>Y</v>
      </c>
    </row>
    <row r="12" spans="1:12">
      <c r="A12" s="22">
        <f ca="1">IF(tblMac_Div2A[[#This Row],[Rider]]&lt;&gt;"",CELL("row", A12)-1,"")</f>
        <v>11</v>
      </c>
      <c r="B12" s="40" t="s">
        <v>80</v>
      </c>
      <c r="C12" s="40" t="s">
        <v>684</v>
      </c>
      <c r="D12" s="22" t="str">
        <f>CONCATENATE(tblMac_Div2A[[#This Row],[Rider]]," - ",tblMac_Div2A[[#This Row],[Club]])</f>
        <v>Rice Phil - NVC</v>
      </c>
      <c r="E12" s="5">
        <v>0</v>
      </c>
      <c r="F12" s="5">
        <v>6.3148148148148148E-2</v>
      </c>
      <c r="G12" s="42">
        <f>IF(AND(tblMac_Div2A[[#This Row],[Finish Time]]="",tblMac_Div2A[[#This Row],[Rider]]&lt;&gt;""),"DNF",tblMac_Div2A[[#This Row],[Finish Time]]-tblMac_Div2A[[#This Row],[Start Time]])</f>
        <v>6.3148148148148148E-2</v>
      </c>
      <c r="H12" s="23">
        <f ca="1">IF(AND(tblMac_Div2A[[#This Row],[Placing]]&lt;11,tblMac_Div2A[[#This Row],[Rider]]&lt;&gt;"",tblMac_Div2A[[#This Row],[Corrected Time]]&lt;&gt;"DNF"),11-tblMac_Div2A[[#This Row],[Placing]],0)</f>
        <v>0</v>
      </c>
      <c r="I12" s="23" t="str">
        <f>IF(ISNA(VLOOKUP(tblMac_Div2A[[#This Row],[Name / Club]],tblPointScore[Name / Club],1,FALSE)),"N","Y")</f>
        <v>Y</v>
      </c>
    </row>
    <row r="13" spans="1:12">
      <c r="A13" s="22">
        <f ca="1">IF(tblMac_Div2A[[#This Row],[Rider]]&lt;&gt;"",CELL("row", A13)-1,"")</f>
        <v>12</v>
      </c>
      <c r="B13" s="40" t="s">
        <v>702</v>
      </c>
      <c r="C13" s="40" t="s">
        <v>684</v>
      </c>
      <c r="D13" s="22" t="str">
        <f>CONCATENATE(tblMac_Div2A[[#This Row],[Rider]]," - ",tblMac_Div2A[[#This Row],[Club]])</f>
        <v>James Scott - NVC</v>
      </c>
      <c r="E13" s="5">
        <v>0</v>
      </c>
      <c r="F13" s="5">
        <v>6.324074074074075E-2</v>
      </c>
      <c r="G13" s="42">
        <f>IF(AND(tblMac_Div2A[[#This Row],[Finish Time]]="",tblMac_Div2A[[#This Row],[Rider]]&lt;&gt;""),"DNF",tblMac_Div2A[[#This Row],[Finish Time]]-tblMac_Div2A[[#This Row],[Start Time]])</f>
        <v>6.324074074074075E-2</v>
      </c>
      <c r="H13" s="23">
        <f ca="1">IF(AND(tblMac_Div2A[[#This Row],[Placing]]&lt;11,tblMac_Div2A[[#This Row],[Rider]]&lt;&gt;"",tblMac_Div2A[[#This Row],[Corrected Time]]&lt;&gt;"DNF"),11-tblMac_Div2A[[#This Row],[Placing]],0)</f>
        <v>0</v>
      </c>
      <c r="I13" s="23" t="str">
        <f>IF(ISNA(VLOOKUP(tblMac_Div2A[[#This Row],[Name / Club]],tblPointScore[Name / Club],1,FALSE)),"N","Y")</f>
        <v>Y</v>
      </c>
    </row>
    <row r="14" spans="1:12">
      <c r="A14" s="22">
        <f ca="1">IF(tblMac_Div2A[[#This Row],[Rider]]&lt;&gt;"",CELL("row", A14)-1,"")</f>
        <v>13</v>
      </c>
      <c r="B14" s="40" t="s">
        <v>699</v>
      </c>
      <c r="C14" s="40" t="s">
        <v>684</v>
      </c>
      <c r="D14" s="22" t="str">
        <f>CONCATENATE(tblMac_Div2A[[#This Row],[Rider]]," - ",tblMac_Div2A[[#This Row],[Club]])</f>
        <v>Wallis Ben - NVC</v>
      </c>
      <c r="E14" s="5">
        <v>0</v>
      </c>
      <c r="F14" s="5">
        <v>6.3518518518518516E-2</v>
      </c>
      <c r="G14" s="42">
        <f>IF(AND(tblMac_Div2A[[#This Row],[Finish Time]]="",tblMac_Div2A[[#This Row],[Rider]]&lt;&gt;""),"DNF",tblMac_Div2A[[#This Row],[Finish Time]]-tblMac_Div2A[[#This Row],[Start Time]])</f>
        <v>6.3518518518518516E-2</v>
      </c>
      <c r="H14" s="23">
        <f ca="1">IF(AND(tblMac_Div2A[[#This Row],[Placing]]&lt;11,tblMac_Div2A[[#This Row],[Rider]]&lt;&gt;"",tblMac_Div2A[[#This Row],[Corrected Time]]&lt;&gt;"DNF"),11-tblMac_Div2A[[#This Row],[Placing]],0)</f>
        <v>0</v>
      </c>
      <c r="I14" s="23" t="str">
        <f>IF(ISNA(VLOOKUP(tblMac_Div2A[[#This Row],[Name / Club]],tblPointScore[Name / Club],1,FALSE)),"N","Y")</f>
        <v>Y</v>
      </c>
    </row>
    <row r="15" spans="1:12">
      <c r="A15" s="22">
        <f ca="1">IF(tblMac_Div2A[[#This Row],[Rider]]&lt;&gt;"",CELL("row", A15)-1,"")</f>
        <v>14</v>
      </c>
      <c r="B15" s="40" t="s">
        <v>63</v>
      </c>
      <c r="C15" s="40" t="s">
        <v>682</v>
      </c>
      <c r="D15" s="22" t="str">
        <f>CONCATENATE(tblMac_Div2A[[#This Row],[Rider]]," - ",tblMac_Div2A[[#This Row],[Club]])</f>
        <v>Bird Daryl - CCC</v>
      </c>
      <c r="E15" s="5">
        <v>0</v>
      </c>
      <c r="F15" s="5">
        <v>6.3518518518518516E-2</v>
      </c>
      <c r="G15" s="42">
        <f>IF(AND(tblMac_Div2A[[#This Row],[Finish Time]]="",tblMac_Div2A[[#This Row],[Rider]]&lt;&gt;""),"DNF",tblMac_Div2A[[#This Row],[Finish Time]]-tblMac_Div2A[[#This Row],[Start Time]])</f>
        <v>6.3518518518518516E-2</v>
      </c>
      <c r="H15" s="23">
        <f ca="1">IF(AND(tblMac_Div2A[[#This Row],[Placing]]&lt;11,tblMac_Div2A[[#This Row],[Rider]]&lt;&gt;"",tblMac_Div2A[[#This Row],[Corrected Time]]&lt;&gt;"DNF"),11-tblMac_Div2A[[#This Row],[Placing]],0)</f>
        <v>0</v>
      </c>
      <c r="I15" s="23" t="str">
        <f>IF(ISNA(VLOOKUP(tblMac_Div2A[[#This Row],[Name / Club]],tblPointScore[Name / Club],1,FALSE)),"N","Y")</f>
        <v>Y</v>
      </c>
    </row>
    <row r="16" spans="1:12">
      <c r="A16" s="22">
        <f ca="1">IF(tblMac_Div2A[[#This Row],[Rider]]&lt;&gt;"",CELL("row", A16)-1,"")</f>
        <v>15</v>
      </c>
      <c r="B16" s="40" t="s">
        <v>30</v>
      </c>
      <c r="C16" s="40" t="s">
        <v>687</v>
      </c>
      <c r="D16" s="22" t="str">
        <f>CONCATENATE(tblMac_Div2A[[#This Row],[Rider]]," - ",tblMac_Div2A[[#This Row],[Club]])</f>
        <v>Brandon Ian - JCC</v>
      </c>
      <c r="E16" s="5">
        <v>0</v>
      </c>
      <c r="F16" s="5">
        <v>6.3530092592592582E-2</v>
      </c>
      <c r="G16" s="42">
        <f>IF(AND(tblMac_Div2A[[#This Row],[Finish Time]]="",tblMac_Div2A[[#This Row],[Rider]]&lt;&gt;""),"DNF",tblMac_Div2A[[#This Row],[Finish Time]]-tblMac_Div2A[[#This Row],[Start Time]])</f>
        <v>6.3530092592592582E-2</v>
      </c>
      <c r="H16" s="23">
        <f ca="1">IF(AND(tblMac_Div2A[[#This Row],[Placing]]&lt;11,tblMac_Div2A[[#This Row],[Rider]]&lt;&gt;"",tblMac_Div2A[[#This Row],[Corrected Time]]&lt;&gt;"DNF"),11-tblMac_Div2A[[#This Row],[Placing]],0)</f>
        <v>0</v>
      </c>
      <c r="I16" s="23" t="str">
        <f>IF(ISNA(VLOOKUP(tblMac_Div2A[[#This Row],[Name / Club]],tblPointScore[Name / Club],1,FALSE)),"N","Y")</f>
        <v>Y</v>
      </c>
    </row>
    <row r="17" spans="1:9">
      <c r="A17" s="22">
        <f ca="1">IF(tblMac_Div2A[[#This Row],[Rider]]&lt;&gt;"",CELL("row", A17)-1,"")</f>
        <v>16</v>
      </c>
      <c r="B17" s="40" t="s">
        <v>77</v>
      </c>
      <c r="C17" s="40" t="s">
        <v>685</v>
      </c>
      <c r="D17" s="22" t="str">
        <f>CONCATENATE(tblMac_Div2A[[#This Row],[Rider]]," - ",tblMac_Div2A[[#This Row],[Club]])</f>
        <v>Palermo Lou - ICC</v>
      </c>
      <c r="E17" s="5">
        <v>0</v>
      </c>
      <c r="F17" s="41">
        <v>6.3611111111111118E-2</v>
      </c>
      <c r="G17" s="42">
        <f>IF(AND(tblMac_Div2A[[#This Row],[Finish Time]]="",tblMac_Div2A[[#This Row],[Rider]]&lt;&gt;""),"DNF",tblMac_Div2A[[#This Row],[Finish Time]]-tblMac_Div2A[[#This Row],[Start Time]])</f>
        <v>6.3611111111111118E-2</v>
      </c>
      <c r="H17" s="23">
        <f ca="1">IF(AND(tblMac_Div2A[[#This Row],[Placing]]&lt;11,tblMac_Div2A[[#This Row],[Rider]]&lt;&gt;"",tblMac_Div2A[[#This Row],[Corrected Time]]&lt;&gt;"DNF"),11-tblMac_Div2A[[#This Row],[Placing]],0)</f>
        <v>0</v>
      </c>
      <c r="I17" s="23" t="str">
        <f>IF(ISNA(VLOOKUP(tblMac_Div2A[[#This Row],[Name / Club]],tblPointScore[Name / Club],1,FALSE)),"N","Y")</f>
        <v>Y</v>
      </c>
    </row>
    <row r="18" spans="1:9">
      <c r="A18" s="22">
        <f ca="1">IF(tblMac_Div2A[[#This Row],[Rider]]&lt;&gt;"",CELL("row", A18)-1,"")</f>
        <v>17</v>
      </c>
      <c r="B18" s="40" t="s">
        <v>709</v>
      </c>
      <c r="C18" s="40" t="s">
        <v>684</v>
      </c>
      <c r="D18" s="22" t="str">
        <f>CONCATENATE(tblMac_Div2A[[#This Row],[Rider]]," - ",tblMac_Div2A[[#This Row],[Club]])</f>
        <v>Mitchell Isacc - NVC</v>
      </c>
      <c r="E18" s="5">
        <v>0</v>
      </c>
      <c r="F18" s="41">
        <v>6.7685185185185182E-2</v>
      </c>
      <c r="G18" s="42">
        <f>IF(AND(tblMac_Div2A[[#This Row],[Finish Time]]="",tblMac_Div2A[[#This Row],[Rider]]&lt;&gt;""),"DNF",tblMac_Div2A[[#This Row],[Finish Time]]-tblMac_Div2A[[#This Row],[Start Time]])</f>
        <v>6.7685185185185182E-2</v>
      </c>
      <c r="H18" s="23">
        <f ca="1">IF(AND(tblMac_Div2A[[#This Row],[Placing]]&lt;11,tblMac_Div2A[[#This Row],[Rider]]&lt;&gt;"",tblMac_Div2A[[#This Row],[Corrected Time]]&lt;&gt;"DNF"),11-tblMac_Div2A[[#This Row],[Placing]],0)</f>
        <v>0</v>
      </c>
      <c r="I18" s="23" t="str">
        <f>IF(ISNA(VLOOKUP(tblMac_Div2A[[#This Row],[Name / Club]],tblPointScore[Name / Club],1,FALSE)),"N","Y")</f>
        <v>Y</v>
      </c>
    </row>
    <row r="19" spans="1:9">
      <c r="A19" s="22">
        <f ca="1">IF(tblMac_Div2A[[#This Row],[Rider]]&lt;&gt;"",CELL("row", A19)-1,"")</f>
        <v>18</v>
      </c>
      <c r="B19" s="40" t="s">
        <v>661</v>
      </c>
      <c r="C19" s="40" t="s">
        <v>685</v>
      </c>
      <c r="D19" s="22" t="str">
        <f>CONCATENATE(tblMac_Div2A[[#This Row],[Rider]]," - ",tblMac_Div2A[[#This Row],[Club]])</f>
        <v>Smith Andrew - ICC</v>
      </c>
      <c r="E19" s="41"/>
      <c r="F19" s="41"/>
      <c r="G19" s="42" t="str">
        <f>IF(AND(tblMac_Div2A[[#This Row],[Finish Time]]="",tblMac_Div2A[[#This Row],[Rider]]&lt;&gt;""),"DNF",tblMac_Div2A[[#This Row],[Finish Time]]-tblMac_Div2A[[#This Row],[Start Time]])</f>
        <v>DNF</v>
      </c>
      <c r="H19" s="23">
        <f ca="1">IF(AND(tblMac_Div2A[[#This Row],[Placing]]&lt;11,tblMac_Div2A[[#This Row],[Rider]]&lt;&gt;"",tblMac_Div2A[[#This Row],[Corrected Time]]&lt;&gt;"DNF"),11-tblMac_Div2A[[#This Row],[Placing]],0)</f>
        <v>0</v>
      </c>
      <c r="I19" s="23" t="str">
        <f>IF(ISNA(VLOOKUP(tblMac_Div2A[[#This Row],[Name / Club]],tblPointScore[Name / Club],1,FALSE)),"N","Y")</f>
        <v>Y</v>
      </c>
    </row>
  </sheetData>
  <conditionalFormatting sqref="G1:G19">
    <cfRule type="cellIs" dxfId="103" priority="2" operator="equal">
      <formula>$L$1</formula>
    </cfRule>
  </conditionalFormatting>
  <conditionalFormatting sqref="I1:I19">
    <cfRule type="cellIs" dxfId="102" priority="1" operator="equal">
      <formula>"N"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5">
    <tabColor theme="5" tint="-0.499984740745262"/>
  </sheetPr>
  <dimension ref="A1:L13"/>
  <sheetViews>
    <sheetView workbookViewId="0">
      <pane ySplit="1" topLeftCell="A2" activePane="bottomLeft" state="frozen"/>
      <selection pane="bottomLeft" activeCell="B8" sqref="B8"/>
    </sheetView>
  </sheetViews>
  <sheetFormatPr defaultRowHeight="15"/>
  <cols>
    <col min="1" max="1" width="9.5703125" bestFit="1" customWidth="1"/>
    <col min="2" max="2" width="23.28515625" bestFit="1" customWidth="1"/>
    <col min="3" max="3" width="18.5703125" bestFit="1" customWidth="1"/>
    <col min="4" max="4" width="38.42578125" bestFit="1" customWidth="1"/>
    <col min="5" max="5" width="12.28515625" bestFit="1" customWidth="1"/>
    <col min="6" max="6" width="13.42578125" bestFit="1" customWidth="1"/>
    <col min="7" max="7" width="17" bestFit="1" customWidth="1"/>
    <col min="8" max="8" width="8.85546875" bestFit="1" customWidth="1"/>
    <col min="9" max="9" width="20.5703125" bestFit="1" customWidth="1"/>
    <col min="11" max="11" width="12.140625" bestFit="1" customWidth="1"/>
    <col min="12" max="12" width="8.140625" bestFit="1" customWidth="1"/>
  </cols>
  <sheetData>
    <row r="1" spans="1:12">
      <c r="A1" s="1" t="s">
        <v>2</v>
      </c>
      <c r="B1" s="1" t="s">
        <v>4</v>
      </c>
      <c r="C1" s="1" t="s">
        <v>1</v>
      </c>
      <c r="D1" s="1" t="s">
        <v>343</v>
      </c>
      <c r="E1" s="1" t="s">
        <v>5</v>
      </c>
      <c r="F1" s="1" t="s">
        <v>7</v>
      </c>
      <c r="G1" s="1" t="s">
        <v>6</v>
      </c>
      <c r="H1" s="1" t="s">
        <v>8</v>
      </c>
      <c r="I1" s="1" t="s">
        <v>9</v>
      </c>
      <c r="K1" s="1" t="s">
        <v>342</v>
      </c>
      <c r="L1" s="8">
        <f>MIN(G:G)</f>
        <v>0</v>
      </c>
    </row>
    <row r="2" spans="1:12">
      <c r="A2" s="4">
        <f ca="1">IF(tblMac_Div2B[[#This Row],[Rider]]&lt;&gt;"",CELL("row", A2)-1,"")</f>
        <v>1</v>
      </c>
      <c r="B2" s="2" t="s">
        <v>713</v>
      </c>
      <c r="C2" s="2" t="s">
        <v>682</v>
      </c>
      <c r="D2" s="4" t="str">
        <f>CONCATENATE(tblMac_Div2B[[#This Row],[Rider]]," - ",tblMac_Div2B[[#This Row],[Club]])</f>
        <v>McCarney Craig - CCC</v>
      </c>
      <c r="E2" s="5">
        <v>0</v>
      </c>
      <c r="F2" s="5">
        <v>6.5462962962962959E-2</v>
      </c>
      <c r="G2" s="6">
        <f>IF(AND(tblMac_Div2B[[#This Row],[Finish Time]]="",tblMac_Div2B[[#This Row],[Rider]]&lt;&gt;""),"DNF",tblMac_Div2B[[#This Row],[Finish Time]]-tblMac_Div2B[[#This Row],[Start Time]])</f>
        <v>6.5462962962962959E-2</v>
      </c>
      <c r="H2" s="9">
        <f ca="1">IF(AND(tblMac_Div2B[[#This Row],[Placing]]&lt;11,tblMac_Div2B[[#This Row],[Rider]]&lt;&gt;"",tblMac_Div2B[[#This Row],[Corrected Time]]&lt;&gt;"DNF"),11-tblMac_Div2B[[#This Row],[Placing]],0)</f>
        <v>10</v>
      </c>
      <c r="I2" s="9" t="str">
        <f>IF(ISNA(VLOOKUP(tblMac_Div2B[[#This Row],[Name / Club]],tblPointScore[Name / Club],1,FALSE)),"N","Y")</f>
        <v>Y</v>
      </c>
    </row>
    <row r="3" spans="1:12">
      <c r="A3" s="22">
        <f ca="1">IF(tblMac_Div2B[[#This Row],[Rider]]&lt;&gt;"",CELL("row", A3)-1,"")</f>
        <v>2</v>
      </c>
      <c r="B3" s="40" t="s">
        <v>604</v>
      </c>
      <c r="C3" s="40" t="s">
        <v>681</v>
      </c>
      <c r="D3" s="22" t="str">
        <f>CONCATENATE(tblMac_Div2B[[#This Row],[Rider]]," - ",tblMac_Div2B[[#This Row],[Club]])</f>
        <v>Bensley Wayne - GCC</v>
      </c>
      <c r="E3" s="5">
        <v>0</v>
      </c>
      <c r="F3" s="5">
        <v>6.548611111111112E-2</v>
      </c>
      <c r="G3" s="42">
        <f>IF(AND(tblMac_Div2B[[#This Row],[Finish Time]]="",tblMac_Div2B[[#This Row],[Rider]]&lt;&gt;""),"DNF",tblMac_Div2B[[#This Row],[Finish Time]]-tblMac_Div2B[[#This Row],[Start Time]])</f>
        <v>6.548611111111112E-2</v>
      </c>
      <c r="H3" s="23">
        <f ca="1">IF(AND(tblMac_Div2B[[#This Row],[Placing]]&lt;11,tblMac_Div2B[[#This Row],[Rider]]&lt;&gt;"",tblMac_Div2B[[#This Row],[Corrected Time]]&lt;&gt;"DNF"),11-tblMac_Div2B[[#This Row],[Placing]],0)</f>
        <v>9</v>
      </c>
      <c r="I3" s="23" t="str">
        <f>IF(ISNA(VLOOKUP(tblMac_Div2B[[#This Row],[Name / Club]],tblPointScore[Name / Club],1,FALSE)),"N","Y")</f>
        <v>Y</v>
      </c>
    </row>
    <row r="4" spans="1:12">
      <c r="A4" s="22">
        <f ca="1">IF(tblMac_Div2B[[#This Row],[Rider]]&lt;&gt;"",CELL("row", A4)-1,"")</f>
        <v>3</v>
      </c>
      <c r="B4" s="40" t="s">
        <v>147</v>
      </c>
      <c r="C4" s="40" t="s">
        <v>682</v>
      </c>
      <c r="D4" s="22" t="str">
        <f>CONCATENATE(tblMac_Div2B[[#This Row],[Rider]]," - ",tblMac_Div2B[[#This Row],[Club]])</f>
        <v>Cummings Jamie - CCC</v>
      </c>
      <c r="E4" s="5">
        <v>0</v>
      </c>
      <c r="F4" s="5">
        <v>6.5509259259259267E-2</v>
      </c>
      <c r="G4" s="42">
        <f>IF(AND(tblMac_Div2B[[#This Row],[Finish Time]]="",tblMac_Div2B[[#This Row],[Rider]]&lt;&gt;""),"DNF",tblMac_Div2B[[#This Row],[Finish Time]]-tblMac_Div2B[[#This Row],[Start Time]])</f>
        <v>6.5509259259259267E-2</v>
      </c>
      <c r="H4" s="23">
        <f ca="1">IF(AND(tblMac_Div2B[[#This Row],[Placing]]&lt;11,tblMac_Div2B[[#This Row],[Rider]]&lt;&gt;"",tblMac_Div2B[[#This Row],[Corrected Time]]&lt;&gt;"DNF"),11-tblMac_Div2B[[#This Row],[Placing]],0)</f>
        <v>8</v>
      </c>
      <c r="I4" s="23" t="str">
        <f>IF(ISNA(VLOOKUP(tblMac_Div2B[[#This Row],[Name / Club]],tblPointScore[Name / Club],1,FALSE)),"N","Y")</f>
        <v>Y</v>
      </c>
    </row>
    <row r="5" spans="1:12">
      <c r="A5" s="22">
        <f ca="1">IF(tblMac_Div2B[[#This Row],[Rider]]&lt;&gt;"",CELL("row", A5)-1,"")</f>
        <v>4</v>
      </c>
      <c r="B5" s="40" t="s">
        <v>694</v>
      </c>
      <c r="C5" s="40" t="s">
        <v>682</v>
      </c>
      <c r="D5" s="22" t="str">
        <f>CONCATENATE(tblMac_Div2B[[#This Row],[Rider]]," - ",tblMac_Div2B[[#This Row],[Club]])</f>
        <v>Eagles Rachel - CCC</v>
      </c>
      <c r="E5" s="5">
        <v>0</v>
      </c>
      <c r="F5" s="5">
        <v>6.5509259259259267E-2</v>
      </c>
      <c r="G5" s="42">
        <f>IF(AND(tblMac_Div2B[[#This Row],[Finish Time]]="",tblMac_Div2B[[#This Row],[Rider]]&lt;&gt;""),"DNF",tblMac_Div2B[[#This Row],[Finish Time]]-tblMac_Div2B[[#This Row],[Start Time]])</f>
        <v>6.5509259259259267E-2</v>
      </c>
      <c r="H5" s="23">
        <f ca="1">IF(AND(tblMac_Div2B[[#This Row],[Placing]]&lt;11,tblMac_Div2B[[#This Row],[Rider]]&lt;&gt;"",tblMac_Div2B[[#This Row],[Corrected Time]]&lt;&gt;"DNF"),11-tblMac_Div2B[[#This Row],[Placing]],0)</f>
        <v>7</v>
      </c>
      <c r="I5" s="23" t="str">
        <f>IF(ISNA(VLOOKUP(tblMac_Div2B[[#This Row],[Name / Club]],tblPointScore[Name / Club],1,FALSE)),"N","Y")</f>
        <v>Y</v>
      </c>
    </row>
    <row r="6" spans="1:12">
      <c r="A6" s="22">
        <f ca="1">IF(tblMac_Div2B[[#This Row],[Rider]]&lt;&gt;"",CELL("row", A6)-1,"")</f>
        <v>5</v>
      </c>
      <c r="B6" s="40" t="s">
        <v>695</v>
      </c>
      <c r="C6" s="40" t="s">
        <v>681</v>
      </c>
      <c r="D6" s="22" t="str">
        <f>CONCATENATE(tblMac_Div2B[[#This Row],[Rider]]," - ",tblMac_Div2B[[#This Row],[Club]])</f>
        <v>Wallace Tamika - GCC</v>
      </c>
      <c r="E6" s="5">
        <v>0</v>
      </c>
      <c r="F6" s="5">
        <v>6.5509259259259267E-2</v>
      </c>
      <c r="G6" s="42">
        <f>IF(AND(tblMac_Div2B[[#This Row],[Finish Time]]="",tblMac_Div2B[[#This Row],[Rider]]&lt;&gt;""),"DNF",tblMac_Div2B[[#This Row],[Finish Time]]-tblMac_Div2B[[#This Row],[Start Time]])</f>
        <v>6.5509259259259267E-2</v>
      </c>
      <c r="H6" s="23">
        <f ca="1">IF(AND(tblMac_Div2B[[#This Row],[Placing]]&lt;11,tblMac_Div2B[[#This Row],[Rider]]&lt;&gt;"",tblMac_Div2B[[#This Row],[Corrected Time]]&lt;&gt;"DNF"),11-tblMac_Div2B[[#This Row],[Placing]],0)</f>
        <v>6</v>
      </c>
      <c r="I6" s="23" t="str">
        <f>IF(ISNA(VLOOKUP(tblMac_Div2B[[#This Row],[Name / Club]],tblPointScore[Name / Club],1,FALSE)),"N","Y")</f>
        <v>Y</v>
      </c>
    </row>
    <row r="7" spans="1:12">
      <c r="A7" s="22">
        <f ca="1">IF(tblMac_Div2B[[#This Row],[Rider]]&lt;&gt;"",CELL("row", A7)-1,"")</f>
        <v>6</v>
      </c>
      <c r="B7" s="40" t="s">
        <v>721</v>
      </c>
      <c r="C7" s="40" t="s">
        <v>685</v>
      </c>
      <c r="D7" s="22" t="str">
        <f>CONCATENATE(tblMac_Div2B[[#This Row],[Rider]]," - ",tblMac_Div2B[[#This Row],[Club]])</f>
        <v>McMillan Adrian - ICC</v>
      </c>
      <c r="E7" s="5">
        <v>0</v>
      </c>
      <c r="F7" s="5">
        <v>6.6203703703703709E-2</v>
      </c>
      <c r="G7" s="42">
        <f>IF(AND(tblMac_Div2B[[#This Row],[Finish Time]]="",tblMac_Div2B[[#This Row],[Rider]]&lt;&gt;""),"DNF",tblMac_Div2B[[#This Row],[Finish Time]]-tblMac_Div2B[[#This Row],[Start Time]])</f>
        <v>6.6203703703703709E-2</v>
      </c>
      <c r="H7" s="23">
        <f ca="1">IF(AND(tblMac_Div2B[[#This Row],[Placing]]&lt;11,tblMac_Div2B[[#This Row],[Rider]]&lt;&gt;"",tblMac_Div2B[[#This Row],[Corrected Time]]&lt;&gt;"DNF"),11-tblMac_Div2B[[#This Row],[Placing]],0)</f>
        <v>5</v>
      </c>
      <c r="I7" s="23" t="str">
        <f>IF(ISNA(VLOOKUP(tblMac_Div2B[[#This Row],[Name / Club]],tblPointScore[Name / Club],1,FALSE)),"N","Y")</f>
        <v>Y</v>
      </c>
    </row>
    <row r="8" spans="1:12">
      <c r="A8" s="22">
        <f ca="1">IF(tblMac_Div2B[[#This Row],[Rider]]&lt;&gt;"",CELL("row", A8)-1,"")</f>
        <v>7</v>
      </c>
      <c r="B8" s="40" t="s">
        <v>330</v>
      </c>
      <c r="C8" s="40" t="s">
        <v>681</v>
      </c>
      <c r="D8" s="22" t="str">
        <f>CONCATENATE(tblMac_Div2B[[#This Row],[Rider]]," - ",tblMac_Div2B[[#This Row],[Club]])</f>
        <v>Vaughan Martin - GCC</v>
      </c>
      <c r="E8" s="5"/>
      <c r="F8" s="5"/>
      <c r="G8" s="42" t="str">
        <f>IF(AND(tblMac_Div2B[[#This Row],[Finish Time]]="",tblMac_Div2B[[#This Row],[Rider]]&lt;&gt;""),"DNF",tblMac_Div2B[[#This Row],[Finish Time]]-tblMac_Div2B[[#This Row],[Start Time]])</f>
        <v>DNF</v>
      </c>
      <c r="H8" s="23">
        <f ca="1">IF(AND(tblMac_Div2B[[#This Row],[Placing]]&lt;11,tblMac_Div2B[[#This Row],[Rider]]&lt;&gt;"",tblMac_Div2B[[#This Row],[Corrected Time]]&lt;&gt;"DNF"),11-tblMac_Div2B[[#This Row],[Placing]],0)</f>
        <v>0</v>
      </c>
      <c r="I8" s="23" t="str">
        <f>IF(ISNA(VLOOKUP(tblMac_Div2B[[#This Row],[Name / Club]],tblPointScore[Name / Club],1,FALSE)),"N","Y")</f>
        <v>Y</v>
      </c>
    </row>
    <row r="9" spans="1:12">
      <c r="A9" s="22">
        <f ca="1">IF(tblMac_Div2B[[#This Row],[Rider]]&lt;&gt;"",CELL("row", A9)-1,"")</f>
        <v>8</v>
      </c>
      <c r="B9" s="40" t="s">
        <v>49</v>
      </c>
      <c r="C9" s="40" t="s">
        <v>683</v>
      </c>
      <c r="D9" s="22" t="str">
        <f>CONCATENATE(tblMac_Div2B[[#This Row],[Rider]]," - ",tblMac_Div2B[[#This Row],[Club]])</f>
        <v>Hulm Zac - SHCC</v>
      </c>
      <c r="E9" s="5"/>
      <c r="F9" s="5"/>
      <c r="G9" s="42" t="str">
        <f>IF(AND(tblMac_Div2B[[#This Row],[Finish Time]]="",tblMac_Div2B[[#This Row],[Rider]]&lt;&gt;""),"DNF",tblMac_Div2B[[#This Row],[Finish Time]]-tblMac_Div2B[[#This Row],[Start Time]])</f>
        <v>DNF</v>
      </c>
      <c r="H9" s="23">
        <f ca="1">IF(AND(tblMac_Div2B[[#This Row],[Placing]]&lt;11,tblMac_Div2B[[#This Row],[Rider]]&lt;&gt;"",tblMac_Div2B[[#This Row],[Corrected Time]]&lt;&gt;"DNF"),11-tblMac_Div2B[[#This Row],[Placing]],0)</f>
        <v>0</v>
      </c>
      <c r="I9" s="23" t="str">
        <f>IF(ISNA(VLOOKUP(tblMac_Div2B[[#This Row],[Name / Club]],tblPointScore[Name / Club],1,FALSE)),"N","Y")</f>
        <v>Y</v>
      </c>
    </row>
    <row r="10" spans="1:12">
      <c r="A10" s="22" t="str">
        <f ca="1">IF(tblMac_Div2B[[#This Row],[Rider]]&lt;&gt;"",CELL("row", A10)-1,"")</f>
        <v/>
      </c>
      <c r="B10" s="40"/>
      <c r="C10" s="40"/>
      <c r="D10" s="22" t="str">
        <f>CONCATENATE(tblMac_Div2B[[#This Row],[Rider]]," - ",tblMac_Div2B[[#This Row],[Club]])</f>
        <v xml:space="preserve"> - </v>
      </c>
      <c r="E10" s="5"/>
      <c r="F10" s="5"/>
      <c r="G10" s="42">
        <f>IF(AND(tblMac_Div2B[[#This Row],[Finish Time]]="",tblMac_Div2B[[#This Row],[Rider]]&lt;&gt;""),"DNF",tblMac_Div2B[[#This Row],[Finish Time]]-tblMac_Div2B[[#This Row],[Start Time]])</f>
        <v>0</v>
      </c>
      <c r="H10" s="23">
        <f ca="1">IF(AND(tblMac_Div2B[[#This Row],[Placing]]&lt;11,tblMac_Div2B[[#This Row],[Rider]]&lt;&gt;"",tblMac_Div2B[[#This Row],[Corrected Time]]&lt;&gt;"DNF"),11-tblMac_Div2B[[#This Row],[Placing]],0)</f>
        <v>0</v>
      </c>
      <c r="I10" s="23" t="str">
        <f>IF(ISNA(VLOOKUP(tblMac_Div2B[[#This Row],[Name / Club]],tblPointScore[Name / Club],1,FALSE)),"N","Y")</f>
        <v>N</v>
      </c>
    </row>
    <row r="11" spans="1:12">
      <c r="A11" s="22" t="str">
        <f ca="1">IF(tblMac_Div2B[[#This Row],[Rider]]&lt;&gt;"",CELL("row", A11)-1,"")</f>
        <v/>
      </c>
      <c r="B11" s="40"/>
      <c r="C11" s="40"/>
      <c r="D11" s="22" t="str">
        <f>CONCATENATE(tblMac_Div2B[[#This Row],[Rider]]," - ",tblMac_Div2B[[#This Row],[Club]])</f>
        <v xml:space="preserve"> - </v>
      </c>
      <c r="E11" s="5"/>
      <c r="F11" s="5"/>
      <c r="G11" s="42">
        <f>IF(AND(tblMac_Div2B[[#This Row],[Finish Time]]="",tblMac_Div2B[[#This Row],[Rider]]&lt;&gt;""),"DNF",tblMac_Div2B[[#This Row],[Finish Time]]-tblMac_Div2B[[#This Row],[Start Time]])</f>
        <v>0</v>
      </c>
      <c r="H11" s="23">
        <f ca="1">IF(AND(tblMac_Div2B[[#This Row],[Placing]]&lt;11,tblMac_Div2B[[#This Row],[Rider]]&lt;&gt;"",tblMac_Div2B[[#This Row],[Corrected Time]]&lt;&gt;"DNF"),11-tblMac_Div2B[[#This Row],[Placing]],0)</f>
        <v>0</v>
      </c>
      <c r="I11" s="23" t="str">
        <f>IF(ISNA(VLOOKUP(tblMac_Div2B[[#This Row],[Name / Club]],tblPointScore[Name / Club],1,FALSE)),"N","Y")</f>
        <v>N</v>
      </c>
    </row>
    <row r="12" spans="1:12">
      <c r="A12" s="22" t="str">
        <f ca="1">IF(tblMac_Div2B[[#This Row],[Rider]]&lt;&gt;"",CELL("row", A12)-1,"")</f>
        <v/>
      </c>
      <c r="B12" s="40"/>
      <c r="C12" s="40"/>
      <c r="D12" s="22" t="str">
        <f>CONCATENATE(tblMac_Div2B[[#This Row],[Rider]]," - ",tblMac_Div2B[[#This Row],[Club]])</f>
        <v xml:space="preserve"> - </v>
      </c>
      <c r="E12" s="5"/>
      <c r="F12" s="5"/>
      <c r="G12" s="42">
        <f>IF(AND(tblMac_Div2B[[#This Row],[Finish Time]]="",tblMac_Div2B[[#This Row],[Rider]]&lt;&gt;""),"DNF",tblMac_Div2B[[#This Row],[Finish Time]]-tblMac_Div2B[[#This Row],[Start Time]])</f>
        <v>0</v>
      </c>
      <c r="H12" s="23">
        <f ca="1">IF(AND(tblMac_Div2B[[#This Row],[Placing]]&lt;11,tblMac_Div2B[[#This Row],[Rider]]&lt;&gt;"",tblMac_Div2B[[#This Row],[Corrected Time]]&lt;&gt;"DNF"),11-tblMac_Div2B[[#This Row],[Placing]],0)</f>
        <v>0</v>
      </c>
      <c r="I12" s="23" t="str">
        <f>IF(ISNA(VLOOKUP(tblMac_Div2B[[#This Row],[Name / Club]],tblPointScore[Name / Club],1,FALSE)),"N","Y")</f>
        <v>N</v>
      </c>
    </row>
    <row r="13" spans="1:12">
      <c r="A13" s="22" t="str">
        <f ca="1">IF(tblMac_Div2B[[#This Row],[Rider]]&lt;&gt;"",CELL("row", A13)-1,"")</f>
        <v/>
      </c>
      <c r="B13" s="40"/>
      <c r="C13" s="40"/>
      <c r="D13" s="22" t="str">
        <f>CONCATENATE(tblMac_Div2B[[#This Row],[Rider]]," - ",tblMac_Div2B[[#This Row],[Club]])</f>
        <v xml:space="preserve"> - </v>
      </c>
      <c r="E13" s="5"/>
      <c r="F13" s="5"/>
      <c r="G13" s="42">
        <f>IF(AND(tblMac_Div2B[[#This Row],[Finish Time]]="",tblMac_Div2B[[#This Row],[Rider]]&lt;&gt;""),"DNF",tblMac_Div2B[[#This Row],[Finish Time]]-tblMac_Div2B[[#This Row],[Start Time]])</f>
        <v>0</v>
      </c>
      <c r="H13" s="23">
        <f ca="1">IF(AND(tblMac_Div2B[[#This Row],[Placing]]&lt;11,tblMac_Div2B[[#This Row],[Rider]]&lt;&gt;"",tblMac_Div2B[[#This Row],[Corrected Time]]&lt;&gt;"DNF"),11-tblMac_Div2B[[#This Row],[Placing]],0)</f>
        <v>0</v>
      </c>
      <c r="I13" s="23" t="str">
        <f>IF(ISNA(VLOOKUP(tblMac_Div2B[[#This Row],[Name / Club]],tblPointScore[Name / Club],1,FALSE)),"N","Y")</f>
        <v>N</v>
      </c>
    </row>
  </sheetData>
  <conditionalFormatting sqref="G1:G13">
    <cfRule type="cellIs" dxfId="90" priority="2" operator="equal">
      <formula>$L$1</formula>
    </cfRule>
  </conditionalFormatting>
  <conditionalFormatting sqref="I1:I13">
    <cfRule type="cellIs" dxfId="89" priority="1" operator="equal">
      <formula>"N"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theme="8" tint="-0.499984740745262"/>
  </sheetPr>
  <dimension ref="A1:L11"/>
  <sheetViews>
    <sheetView workbookViewId="0">
      <pane ySplit="1" topLeftCell="A2" activePane="bottomLeft" state="frozen"/>
      <selection pane="bottomLeft" activeCell="D22" sqref="D22"/>
    </sheetView>
  </sheetViews>
  <sheetFormatPr defaultRowHeight="15"/>
  <cols>
    <col min="1" max="1" width="9.5703125" bestFit="1" customWidth="1"/>
    <col min="2" max="2" width="17" bestFit="1" customWidth="1"/>
    <col min="3" max="3" width="18.5703125" bestFit="1" customWidth="1"/>
    <col min="4" max="4" width="37" customWidth="1"/>
    <col min="5" max="5" width="12.28515625" bestFit="1" customWidth="1"/>
    <col min="6" max="6" width="13.42578125" bestFit="1" customWidth="1"/>
    <col min="7" max="7" width="17" bestFit="1" customWidth="1"/>
    <col min="8" max="8" width="8.85546875" bestFit="1" customWidth="1"/>
    <col min="9" max="9" width="20.5703125" bestFit="1" customWidth="1"/>
  </cols>
  <sheetData>
    <row r="1" spans="1:12">
      <c r="A1" s="1" t="s">
        <v>2</v>
      </c>
      <c r="B1" s="1" t="s">
        <v>4</v>
      </c>
      <c r="C1" s="1" t="s">
        <v>1</v>
      </c>
      <c r="D1" s="1" t="s">
        <v>343</v>
      </c>
      <c r="E1" s="1" t="s">
        <v>5</v>
      </c>
      <c r="F1" s="1" t="s">
        <v>7</v>
      </c>
      <c r="G1" s="1" t="s">
        <v>6</v>
      </c>
      <c r="H1" s="1" t="s">
        <v>8</v>
      </c>
      <c r="I1" s="1" t="s">
        <v>9</v>
      </c>
      <c r="K1" s="1" t="s">
        <v>342</v>
      </c>
      <c r="L1" s="8">
        <f>MIN(G:G)</f>
        <v>2.7777777777777776E-2</v>
      </c>
    </row>
    <row r="2" spans="1:12">
      <c r="A2" s="3">
        <f ca="1">IF(tblNow_Div1A[[#This Row],[Rider]]&lt;&gt;"",CELL("row", A2)-1,"")</f>
        <v>1</v>
      </c>
      <c r="B2" s="24" t="s">
        <v>686</v>
      </c>
      <c r="C2" s="25" t="s">
        <v>682</v>
      </c>
      <c r="D2" s="3" t="str">
        <f>CONCATENATE(tblNow_Div1A[[#This Row],[Rider]]," - ",tblNow_Div1A[[#This Row],[Club]])</f>
        <v>Ballas Andrew - CCC</v>
      </c>
      <c r="E2" s="41">
        <v>0</v>
      </c>
      <c r="F2" s="41">
        <v>2.7777777777777776E-2</v>
      </c>
      <c r="G2" s="6">
        <f>IF(AND(tblNow_Div1A[[#This Row],[Finish Time]]="",tblNow_Div1A[[#This Row],[Rider]]&lt;&gt;""),"DNF",tblNow_Div1A[[#This Row],[Finish Time]]-tblNow_Div1A[[#This Row],[Start Time]])</f>
        <v>2.7777777777777776E-2</v>
      </c>
      <c r="H2" s="1">
        <f ca="1">IF(AND(tblNow_Div1A[[#This Row],[Placing]]&lt;11,tblNow_Div1A[[#This Row],[Rider]]&lt;&gt;"",tblNow_Div1A[[#This Row],[Corrected Time]]&lt;&gt;"DNF"),11-tblNow_Div1A[[#This Row],[Placing]],0)</f>
        <v>10</v>
      </c>
      <c r="I2" s="1" t="str">
        <f>IF(ISNA(VLOOKUP(tblNow_Div1A[[#This Row],[Name / Club]],tblPointScore[Name / Club],1,FALSE)),"N","Y")</f>
        <v>Y</v>
      </c>
    </row>
    <row r="3" spans="1:12">
      <c r="A3" s="22">
        <f ca="1">IF(tblNow_Div1A[[#This Row],[Rider]]&lt;&gt;"",CELL("row", A3)-1,"")</f>
        <v>2</v>
      </c>
      <c r="B3" s="46" t="s">
        <v>714</v>
      </c>
      <c r="C3" s="47" t="s">
        <v>685</v>
      </c>
      <c r="D3" s="22" t="str">
        <f>CONCATENATE(tblNow_Div1A[[#This Row],[Rider]]," - ",tblNow_Div1A[[#This Row],[Club]])</f>
        <v>Jordon Ross - ICC</v>
      </c>
      <c r="E3" s="41">
        <v>0</v>
      </c>
      <c r="F3" s="41">
        <v>2.7777777777777776E-2</v>
      </c>
      <c r="G3" s="42">
        <f>IF(AND(tblNow_Div1A[[#This Row],[Finish Time]]="",tblNow_Div1A[[#This Row],[Rider]]&lt;&gt;""),"DNF",tblNow_Div1A[[#This Row],[Finish Time]]-tblNow_Div1A[[#This Row],[Start Time]])</f>
        <v>2.7777777777777776E-2</v>
      </c>
      <c r="H3" s="23">
        <f ca="1">IF(AND(tblNow_Div1A[[#This Row],[Placing]]&lt;11,tblNow_Div1A[[#This Row],[Rider]]&lt;&gt;"",tblNow_Div1A[[#This Row],[Corrected Time]]&lt;&gt;"DNF"),11-tblNow_Div1A[[#This Row],[Placing]],0)</f>
        <v>9</v>
      </c>
      <c r="I3" s="23" t="str">
        <f>IF(ISNA(VLOOKUP(tblNow_Div1A[[#This Row],[Name / Club]],tblPointScore[Name / Club],1,FALSE)),"N","Y")</f>
        <v>Y</v>
      </c>
    </row>
    <row r="4" spans="1:12">
      <c r="A4" s="22">
        <f ca="1">IF(tblNow_Div1A[[#This Row],[Rider]]&lt;&gt;"",CELL("row", A4)-1,"")</f>
        <v>3</v>
      </c>
      <c r="B4" s="46" t="s">
        <v>593</v>
      </c>
      <c r="C4" s="47" t="s">
        <v>681</v>
      </c>
      <c r="D4" s="22" t="str">
        <f>CONCATENATE(tblNow_Div1A[[#This Row],[Rider]]," - ",tblNow_Div1A[[#This Row],[Club]])</f>
        <v>Emmerton Jacob - GCC</v>
      </c>
      <c r="E4" s="41">
        <v>0</v>
      </c>
      <c r="F4" s="41">
        <v>2.7777777777777776E-2</v>
      </c>
      <c r="G4" s="42">
        <f>IF(AND(tblNow_Div1A[[#This Row],[Finish Time]]="",tblNow_Div1A[[#This Row],[Rider]]&lt;&gt;""),"DNF",tblNow_Div1A[[#This Row],[Finish Time]]-tblNow_Div1A[[#This Row],[Start Time]])</f>
        <v>2.7777777777777776E-2</v>
      </c>
      <c r="H4" s="23">
        <f ca="1">IF(AND(tblNow_Div1A[[#This Row],[Placing]]&lt;11,tblNow_Div1A[[#This Row],[Rider]]&lt;&gt;"",tblNow_Div1A[[#This Row],[Corrected Time]]&lt;&gt;"DNF"),11-tblNow_Div1A[[#This Row],[Placing]],0)</f>
        <v>8</v>
      </c>
      <c r="I4" s="23" t="str">
        <f>IF(ISNA(VLOOKUP(tblNow_Div1A[[#This Row],[Name / Club]],tblPointScore[Name / Club],1,FALSE)),"N","Y")</f>
        <v>Y</v>
      </c>
    </row>
    <row r="5" spans="1:12">
      <c r="A5" s="22">
        <f ca="1">IF(tblNow_Div1A[[#This Row],[Rider]]&lt;&gt;"",CELL("row", A5)-1,"")</f>
        <v>4</v>
      </c>
      <c r="B5" s="46" t="s">
        <v>620</v>
      </c>
      <c r="C5" s="47" t="s">
        <v>682</v>
      </c>
      <c r="D5" s="22" t="str">
        <f>CONCATENATE(tblNow_Div1A[[#This Row],[Rider]]," - ",tblNow_Div1A[[#This Row],[Club]])</f>
        <v>Clarke Rhys - CCC</v>
      </c>
      <c r="E5" s="41">
        <v>0</v>
      </c>
      <c r="F5" s="41">
        <v>2.7777777777777776E-2</v>
      </c>
      <c r="G5" s="42">
        <f>IF(AND(tblNow_Div1A[[#This Row],[Finish Time]]="",tblNow_Div1A[[#This Row],[Rider]]&lt;&gt;""),"DNF",tblNow_Div1A[[#This Row],[Finish Time]]-tblNow_Div1A[[#This Row],[Start Time]])</f>
        <v>2.7777777777777776E-2</v>
      </c>
      <c r="H5" s="23">
        <f ca="1">IF(AND(tblNow_Div1A[[#This Row],[Placing]]&lt;11,tblNow_Div1A[[#This Row],[Rider]]&lt;&gt;"",tblNow_Div1A[[#This Row],[Corrected Time]]&lt;&gt;"DNF"),11-tblNow_Div1A[[#This Row],[Placing]],0)</f>
        <v>7</v>
      </c>
      <c r="I5" s="23" t="str">
        <f>IF(ISNA(VLOOKUP(tblNow_Div1A[[#This Row],[Name / Club]],tblPointScore[Name / Club],1,FALSE)),"N","Y")</f>
        <v>Y</v>
      </c>
    </row>
    <row r="6" spans="1:12">
      <c r="A6" s="22">
        <f ca="1">IF(tblNow_Div1A[[#This Row],[Rider]]&lt;&gt;"",CELL("row", A6)-1,"")</f>
        <v>5</v>
      </c>
      <c r="B6" s="46" t="s">
        <v>619</v>
      </c>
      <c r="C6" s="47" t="s">
        <v>681</v>
      </c>
      <c r="D6" s="22" t="str">
        <f>CONCATENATE(tblNow_Div1A[[#This Row],[Rider]]," - ",tblNow_Div1A[[#This Row],[Club]])</f>
        <v>Emmerton Callum - GCC</v>
      </c>
      <c r="E6" s="41">
        <v>0</v>
      </c>
      <c r="F6" s="41">
        <v>2.7777777777777776E-2</v>
      </c>
      <c r="G6" s="42">
        <f>IF(AND(tblNow_Div1A[[#This Row],[Finish Time]]="",tblNow_Div1A[[#This Row],[Rider]]&lt;&gt;""),"DNF",tblNow_Div1A[[#This Row],[Finish Time]]-tblNow_Div1A[[#This Row],[Start Time]])</f>
        <v>2.7777777777777776E-2</v>
      </c>
      <c r="H6" s="23">
        <f ca="1">IF(AND(tblNow_Div1A[[#This Row],[Placing]]&lt;11,tblNow_Div1A[[#This Row],[Rider]]&lt;&gt;"",tblNow_Div1A[[#This Row],[Corrected Time]]&lt;&gt;"DNF"),11-tblNow_Div1A[[#This Row],[Placing]],0)</f>
        <v>6</v>
      </c>
      <c r="I6" s="23" t="str">
        <f>IF(ISNA(VLOOKUP(tblNow_Div1A[[#This Row],[Name / Club]],tblPointScore[Name / Club],1,FALSE)),"N","Y")</f>
        <v>Y</v>
      </c>
    </row>
    <row r="7" spans="1:12">
      <c r="A7" s="22">
        <f ca="1">IF(tblNow_Div1A[[#This Row],[Rider]]&lt;&gt;"",CELL("row", A7)-1,"")</f>
        <v>6</v>
      </c>
      <c r="B7" s="43" t="s">
        <v>706</v>
      </c>
      <c r="C7" s="47" t="s">
        <v>685</v>
      </c>
      <c r="D7" s="22" t="str">
        <f>CONCATENATE(tblNow_Div1A[[#This Row],[Rider]]," - ",tblNow_Div1A[[#This Row],[Club]])</f>
        <v>Williams Jarrod - ICC</v>
      </c>
      <c r="E7" s="41">
        <v>0</v>
      </c>
      <c r="F7" s="41">
        <v>2.7777777777777776E-2</v>
      </c>
      <c r="G7" s="42">
        <f>IF(AND(tblNow_Div1A[[#This Row],[Finish Time]]="",tblNow_Div1A[[#This Row],[Rider]]&lt;&gt;""),"DNF",tblNow_Div1A[[#This Row],[Finish Time]]-tblNow_Div1A[[#This Row],[Start Time]])</f>
        <v>2.7777777777777776E-2</v>
      </c>
      <c r="H7" s="23">
        <f ca="1">IF(AND(tblNow_Div1A[[#This Row],[Placing]]&lt;11,tblNow_Div1A[[#This Row],[Rider]]&lt;&gt;"",tblNow_Div1A[[#This Row],[Corrected Time]]&lt;&gt;"DNF"),11-tblNow_Div1A[[#This Row],[Placing]],0)</f>
        <v>5</v>
      </c>
      <c r="I7" s="23" t="str">
        <f>IF(ISNA(VLOOKUP(tblNow_Div1A[[#This Row],[Name / Club]],tblPointScore[Name / Club],1,FALSE)),"N","Y")</f>
        <v>Y</v>
      </c>
    </row>
    <row r="8" spans="1:12">
      <c r="A8" s="22">
        <f ca="1">IF(tblNow_Div1A[[#This Row],[Rider]]&lt;&gt;"",CELL("row", A8)-1,"")</f>
        <v>7</v>
      </c>
      <c r="B8" s="7" t="s">
        <v>383</v>
      </c>
      <c r="C8" s="7" t="s">
        <v>684</v>
      </c>
      <c r="D8" s="22" t="str">
        <f>CONCATENATE(tblNow_Div1A[[#This Row],[Rider]]," - ",tblNow_Div1A[[#This Row],[Club]])</f>
        <v>Johns Levi - NVC</v>
      </c>
      <c r="E8" s="41">
        <v>0</v>
      </c>
      <c r="F8" s="41">
        <v>2.7777777777777776E-2</v>
      </c>
      <c r="G8" s="42">
        <f>IF(AND(tblNow_Div1A[[#This Row],[Finish Time]]="",tblNow_Div1A[[#This Row],[Rider]]&lt;&gt;""),"DNF",tblNow_Div1A[[#This Row],[Finish Time]]-tblNow_Div1A[[#This Row],[Start Time]])</f>
        <v>2.7777777777777776E-2</v>
      </c>
      <c r="H8" s="23">
        <f ca="1">IF(AND(tblNow_Div1A[[#This Row],[Placing]]&lt;11,tblNow_Div1A[[#This Row],[Rider]]&lt;&gt;"",tblNow_Div1A[[#This Row],[Corrected Time]]&lt;&gt;"DNF"),11-tblNow_Div1A[[#This Row],[Placing]],0)</f>
        <v>4</v>
      </c>
      <c r="I8" s="23" t="str">
        <f>IF(ISNA(VLOOKUP(tblNow_Div1A[[#This Row],[Name / Club]],tblPointScore[Name / Club],1,FALSE)),"N","Y")</f>
        <v>Y</v>
      </c>
    </row>
    <row r="9" spans="1:12">
      <c r="A9" s="22">
        <f ca="1">IF(tblNow_Div1A[[#This Row],[Rider]]&lt;&gt;"",CELL("row", A9)-1,"")</f>
        <v>8</v>
      </c>
      <c r="B9" s="46" t="s">
        <v>621</v>
      </c>
      <c r="C9" s="47" t="s">
        <v>685</v>
      </c>
      <c r="D9" s="22" t="str">
        <f>CONCATENATE(tblNow_Div1A[[#This Row],[Rider]]," - ",tblNow_Div1A[[#This Row],[Club]])</f>
        <v>Latham Rod - ICC</v>
      </c>
      <c r="E9" s="41">
        <v>0</v>
      </c>
      <c r="F9" s="41">
        <v>2.7777777777777776E-2</v>
      </c>
      <c r="G9" s="42">
        <f>IF(AND(tblNow_Div1A[[#This Row],[Finish Time]]="",tblNow_Div1A[[#This Row],[Rider]]&lt;&gt;""),"DNF",tblNow_Div1A[[#This Row],[Finish Time]]-tblNow_Div1A[[#This Row],[Start Time]])</f>
        <v>2.7777777777777776E-2</v>
      </c>
      <c r="H9" s="23">
        <f ca="1">IF(AND(tblNow_Div1A[[#This Row],[Placing]]&lt;11,tblNow_Div1A[[#This Row],[Rider]]&lt;&gt;"",tblNow_Div1A[[#This Row],[Corrected Time]]&lt;&gt;"DNF"),11-tblNow_Div1A[[#This Row],[Placing]],0)</f>
        <v>3</v>
      </c>
      <c r="I9" s="23" t="str">
        <f>IF(ISNA(VLOOKUP(tblNow_Div1A[[#This Row],[Name / Club]],tblPointScore[Name / Club],1,FALSE)),"N","Y")</f>
        <v>Y</v>
      </c>
    </row>
    <row r="10" spans="1:12">
      <c r="A10" s="22">
        <f ca="1">IF(tblNow_Div1A[[#This Row],[Rider]]&lt;&gt;"",CELL("row", A10)-1,"")</f>
        <v>9</v>
      </c>
      <c r="B10" s="46" t="s">
        <v>351</v>
      </c>
      <c r="C10" s="47" t="s">
        <v>683</v>
      </c>
      <c r="D10" s="22" t="str">
        <f>CONCATENATE(tblNow_Div1A[[#This Row],[Rider]]," - ",tblNow_Div1A[[#This Row],[Club]])</f>
        <v>Vollebregt Richard - SHCC</v>
      </c>
      <c r="E10" s="41">
        <v>0</v>
      </c>
      <c r="F10" s="41">
        <v>2.7777777777777776E-2</v>
      </c>
      <c r="G10" s="42">
        <f>IF(AND(tblNow_Div1A[[#This Row],[Finish Time]]="",tblNow_Div1A[[#This Row],[Rider]]&lt;&gt;""),"DNF",tblNow_Div1A[[#This Row],[Finish Time]]-tblNow_Div1A[[#This Row],[Start Time]])</f>
        <v>2.7777777777777776E-2</v>
      </c>
      <c r="H10" s="23">
        <f ca="1">IF(AND(tblNow_Div1A[[#This Row],[Placing]]&lt;11,tblNow_Div1A[[#This Row],[Rider]]&lt;&gt;"",tblNow_Div1A[[#This Row],[Corrected Time]]&lt;&gt;"DNF"),11-tblNow_Div1A[[#This Row],[Placing]],0)</f>
        <v>2</v>
      </c>
      <c r="I10" s="23" t="str">
        <f>IF(ISNA(VLOOKUP(tblNow_Div1A[[#This Row],[Name / Club]],tblPointScore[Name / Club],1,FALSE)),"N","Y")</f>
        <v>Y</v>
      </c>
    </row>
    <row r="11" spans="1:12">
      <c r="A11" s="22">
        <f ca="1">IF(tblNow_Div1A[[#This Row],[Rider]]&lt;&gt;"",CELL("row", A11)-1,"")</f>
        <v>10</v>
      </c>
      <c r="B11" s="46" t="s">
        <v>358</v>
      </c>
      <c r="C11" s="47" t="s">
        <v>684</v>
      </c>
      <c r="D11" s="22" t="str">
        <f>CONCATENATE(tblNow_Div1A[[#This Row],[Rider]]," - ",tblNow_Div1A[[#This Row],[Club]])</f>
        <v>Johns Nick - NVC</v>
      </c>
      <c r="E11" s="41"/>
      <c r="F11" s="41"/>
      <c r="G11" s="42" t="str">
        <f>IF(AND(tblNow_Div1A[[#This Row],[Finish Time]]="",tblNow_Div1A[[#This Row],[Rider]]&lt;&gt;""),"DNF",tblNow_Div1A[[#This Row],[Finish Time]]-tblNow_Div1A[[#This Row],[Start Time]])</f>
        <v>DNF</v>
      </c>
      <c r="H11" s="23">
        <f ca="1">IF(AND(tblNow_Div1A[[#This Row],[Placing]]&lt;11,tblNow_Div1A[[#This Row],[Rider]]&lt;&gt;"",tblNow_Div1A[[#This Row],[Corrected Time]]&lt;&gt;"DNF"),11-tblNow_Div1A[[#This Row],[Placing]],0)</f>
        <v>0</v>
      </c>
      <c r="I11" s="23" t="str">
        <f>IF(ISNA(VLOOKUP(tblNow_Div1A[[#This Row],[Name / Club]],tblPointScore[Name / Club],1,FALSE)),"N","Y")</f>
        <v>Y</v>
      </c>
    </row>
  </sheetData>
  <conditionalFormatting sqref="G1:G11">
    <cfRule type="cellIs" dxfId="1" priority="2" operator="equal">
      <formula>$L$1</formula>
    </cfRule>
  </conditionalFormatting>
  <conditionalFormatting sqref="I1:I11">
    <cfRule type="cellIs" dxfId="0" priority="1" operator="equal">
      <formula>"N"</formula>
    </cfRule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6">
    <tabColor theme="8" tint="-0.499984740745262"/>
  </sheetPr>
  <dimension ref="A1:L20"/>
  <sheetViews>
    <sheetView workbookViewId="0">
      <pane ySplit="1" topLeftCell="A2" activePane="bottomLeft" state="frozen"/>
      <selection pane="bottomLeft" activeCell="I32" sqref="I32"/>
    </sheetView>
  </sheetViews>
  <sheetFormatPr defaultRowHeight="15"/>
  <cols>
    <col min="1" max="1" width="9.5703125" bestFit="1" customWidth="1"/>
    <col min="2" max="2" width="17" bestFit="1" customWidth="1"/>
    <col min="3" max="3" width="18.5703125" bestFit="1" customWidth="1"/>
    <col min="4" max="4" width="37" customWidth="1"/>
    <col min="5" max="5" width="12.28515625" bestFit="1" customWidth="1"/>
    <col min="6" max="6" width="13.42578125" bestFit="1" customWidth="1"/>
    <col min="7" max="7" width="17" bestFit="1" customWidth="1"/>
    <col min="8" max="8" width="8.85546875" bestFit="1" customWidth="1"/>
    <col min="9" max="9" width="20.5703125" bestFit="1" customWidth="1"/>
  </cols>
  <sheetData>
    <row r="1" spans="1:12">
      <c r="A1" s="1" t="s">
        <v>2</v>
      </c>
      <c r="B1" s="1" t="s">
        <v>4</v>
      </c>
      <c r="C1" s="1" t="s">
        <v>1</v>
      </c>
      <c r="D1" s="1" t="s">
        <v>343</v>
      </c>
      <c r="E1" s="1" t="s">
        <v>5</v>
      </c>
      <c r="F1" s="1" t="s">
        <v>7</v>
      </c>
      <c r="G1" s="1" t="s">
        <v>6</v>
      </c>
      <c r="H1" s="1" t="s">
        <v>8</v>
      </c>
      <c r="I1" s="1" t="s">
        <v>9</v>
      </c>
      <c r="K1" s="1" t="s">
        <v>342</v>
      </c>
      <c r="L1" s="8">
        <f>MIN(G:G)</f>
        <v>0</v>
      </c>
    </row>
    <row r="2" spans="1:12">
      <c r="A2" s="3">
        <f ca="1">IF(tblNow_Div1B[[#This Row],[Rider]]&lt;&gt;"",CELL("row", A2)-1,"")</f>
        <v>1</v>
      </c>
      <c r="B2" s="24" t="s">
        <v>355</v>
      </c>
      <c r="C2" s="25" t="s">
        <v>685</v>
      </c>
      <c r="D2" s="3" t="str">
        <f>CONCATENATE(tblNow_Div1B[[#This Row],[Rider]]," - ",tblNow_Div1B[[#This Row],[Club]])</f>
        <v>Arnold Neil - ICC</v>
      </c>
      <c r="E2" s="26">
        <v>0</v>
      </c>
      <c r="F2" s="26">
        <v>2.4305555555555556E-2</v>
      </c>
      <c r="G2" s="6">
        <f>IF(AND(tblNow_Div1B[[#This Row],[Finish Time]]="",tblNow_Div1B[[#This Row],[Rider]]&lt;&gt;""),"DNF",tblNow_Div1B[[#This Row],[Finish Time]]-tblNow_Div1B[[#This Row],[Start Time]])</f>
        <v>2.4305555555555556E-2</v>
      </c>
      <c r="H2" s="1">
        <f ca="1">IF(AND(tblNow_Div1B[[#This Row],[Placing]]&lt;11,tblNow_Div1B[[#This Row],[Rider]]&lt;&gt;"",tblNow_Div1B[[#This Row],[Corrected Time]]&lt;&gt;"DNF"),11-tblNow_Div1B[[#This Row],[Placing]],0)</f>
        <v>10</v>
      </c>
      <c r="I2" s="1" t="str">
        <f>IF(ISNA(VLOOKUP(tblNow_Div1B[[#This Row],[Name / Club]],tblPointScore[Name / Club],1,FALSE)),"N","Y")</f>
        <v>Y</v>
      </c>
    </row>
    <row r="3" spans="1:12">
      <c r="A3" s="22">
        <f ca="1">IF(tblNow_Div1B[[#This Row],[Rider]]&lt;&gt;"",CELL("row", A3)-1,"")</f>
        <v>2</v>
      </c>
      <c r="B3" s="46" t="s">
        <v>639</v>
      </c>
      <c r="C3" s="47" t="s">
        <v>684</v>
      </c>
      <c r="D3" s="22" t="str">
        <f>CONCATENATE(tblNow_Div1B[[#This Row],[Rider]]," - ",tblNow_Div1B[[#This Row],[Club]])</f>
        <v>Astley Mark - NVC</v>
      </c>
      <c r="E3" s="26">
        <v>0</v>
      </c>
      <c r="F3" s="26">
        <v>2.4305555555555556E-2</v>
      </c>
      <c r="G3" s="42">
        <f>IF(AND(tblNow_Div1B[[#This Row],[Finish Time]]="",tblNow_Div1B[[#This Row],[Rider]]&lt;&gt;""),"DNF",tblNow_Div1B[[#This Row],[Finish Time]]-tblNow_Div1B[[#This Row],[Start Time]])</f>
        <v>2.4305555555555556E-2</v>
      </c>
      <c r="H3" s="23">
        <f ca="1">IF(AND(tblNow_Div1B[[#This Row],[Placing]]&lt;11,tblNow_Div1B[[#This Row],[Rider]]&lt;&gt;"",tblNow_Div1B[[#This Row],[Corrected Time]]&lt;&gt;"DNF"),11-tblNow_Div1B[[#This Row],[Placing]],0)</f>
        <v>9</v>
      </c>
      <c r="I3" s="23" t="str">
        <f>IF(ISNA(VLOOKUP(tblNow_Div1B[[#This Row],[Name / Club]],tblPointScore[Name / Club],1,FALSE)),"N","Y")</f>
        <v>Y</v>
      </c>
    </row>
    <row r="4" spans="1:12">
      <c r="A4" s="22">
        <f ca="1">IF(tblNow_Div1B[[#This Row],[Rider]]&lt;&gt;"",CELL("row", A4)-1,"")</f>
        <v>3</v>
      </c>
      <c r="B4" s="46" t="s">
        <v>35</v>
      </c>
      <c r="C4" s="47" t="s">
        <v>681</v>
      </c>
      <c r="D4" s="22" t="str">
        <f>CONCATENATE(tblNow_Div1B[[#This Row],[Rider]]," - ",tblNow_Div1B[[#This Row],[Club]])</f>
        <v>Apps Glenn - GCC</v>
      </c>
      <c r="E4" s="26">
        <v>0</v>
      </c>
      <c r="F4" s="26">
        <v>2.4305555555555556E-2</v>
      </c>
      <c r="G4" s="42">
        <f>IF(AND(tblNow_Div1B[[#This Row],[Finish Time]]="",tblNow_Div1B[[#This Row],[Rider]]&lt;&gt;""),"DNF",tblNow_Div1B[[#This Row],[Finish Time]]-tblNow_Div1B[[#This Row],[Start Time]])</f>
        <v>2.4305555555555556E-2</v>
      </c>
      <c r="H4" s="23">
        <f ca="1">IF(AND(tblNow_Div1B[[#This Row],[Placing]]&lt;11,tblNow_Div1B[[#This Row],[Rider]]&lt;&gt;"",tblNow_Div1B[[#This Row],[Corrected Time]]&lt;&gt;"DNF"),11-tblNow_Div1B[[#This Row],[Placing]],0)</f>
        <v>8</v>
      </c>
      <c r="I4" s="23" t="str">
        <f>IF(ISNA(VLOOKUP(tblNow_Div1B[[#This Row],[Name / Club]],tblPointScore[Name / Club],1,FALSE)),"N","Y")</f>
        <v>Y</v>
      </c>
    </row>
    <row r="5" spans="1:12">
      <c r="A5" s="22">
        <f ca="1">IF(tblNow_Div1B[[#This Row],[Rider]]&lt;&gt;"",CELL("row", A5)-1,"")</f>
        <v>4</v>
      </c>
      <c r="B5" s="46" t="s">
        <v>423</v>
      </c>
      <c r="C5" s="47" t="s">
        <v>684</v>
      </c>
      <c r="D5" s="22" t="str">
        <f>CONCATENATE(tblNow_Div1B[[#This Row],[Rider]]," - ",tblNow_Div1B[[#This Row],[Club]])</f>
        <v>Coghlan Aaron - NVC</v>
      </c>
      <c r="E5" s="26">
        <v>0</v>
      </c>
      <c r="F5" s="26">
        <v>2.4305555555555556E-2</v>
      </c>
      <c r="G5" s="42">
        <f>IF(AND(tblNow_Div1B[[#This Row],[Finish Time]]="",tblNow_Div1B[[#This Row],[Rider]]&lt;&gt;""),"DNF",tblNow_Div1B[[#This Row],[Finish Time]]-tblNow_Div1B[[#This Row],[Start Time]])</f>
        <v>2.4305555555555556E-2</v>
      </c>
      <c r="H5" s="23">
        <f ca="1">IF(AND(tblNow_Div1B[[#This Row],[Placing]]&lt;11,tblNow_Div1B[[#This Row],[Rider]]&lt;&gt;"",tblNow_Div1B[[#This Row],[Corrected Time]]&lt;&gt;"DNF"),11-tblNow_Div1B[[#This Row],[Placing]],0)</f>
        <v>7</v>
      </c>
      <c r="I5" s="23" t="str">
        <f>IF(ISNA(VLOOKUP(tblNow_Div1B[[#This Row],[Name / Club]],tblPointScore[Name / Club],1,FALSE)),"N","Y")</f>
        <v>Y</v>
      </c>
    </row>
    <row r="6" spans="1:12">
      <c r="A6" s="22">
        <f ca="1">IF(tblNow_Div1B[[#This Row],[Rider]]&lt;&gt;"",CELL("row", A6)-1,"")</f>
        <v>5</v>
      </c>
      <c r="B6" s="46" t="s">
        <v>636</v>
      </c>
      <c r="C6" s="47" t="s">
        <v>684</v>
      </c>
      <c r="D6" s="22" t="str">
        <f>CONCATENATE(tblNow_Div1B[[#This Row],[Rider]]," - ",tblNow_Div1B[[#This Row],[Club]])</f>
        <v>Gendek Steve - NVC</v>
      </c>
      <c r="E6" s="26">
        <v>0</v>
      </c>
      <c r="F6" s="26">
        <v>2.4305555555555556E-2</v>
      </c>
      <c r="G6" s="42">
        <f>IF(AND(tblNow_Div1B[[#This Row],[Finish Time]]="",tblNow_Div1B[[#This Row],[Rider]]&lt;&gt;""),"DNF",tblNow_Div1B[[#This Row],[Finish Time]]-tblNow_Div1B[[#This Row],[Start Time]])</f>
        <v>2.4305555555555556E-2</v>
      </c>
      <c r="H6" s="23">
        <f ca="1">IF(AND(tblNow_Div1B[[#This Row],[Placing]]&lt;11,tblNow_Div1B[[#This Row],[Rider]]&lt;&gt;"",tblNow_Div1B[[#This Row],[Corrected Time]]&lt;&gt;"DNF"),11-tblNow_Div1B[[#This Row],[Placing]],0)</f>
        <v>6</v>
      </c>
      <c r="I6" s="23" t="str">
        <f>IF(ISNA(VLOOKUP(tblNow_Div1B[[#This Row],[Name / Club]],tblPointScore[Name / Club],1,FALSE)),"N","Y")</f>
        <v>Y</v>
      </c>
    </row>
    <row r="7" spans="1:12">
      <c r="A7" s="22">
        <f ca="1">IF(tblNow_Div1B[[#This Row],[Rider]]&lt;&gt;"",CELL("row", A7)-1,"")</f>
        <v>6</v>
      </c>
      <c r="B7" s="46" t="s">
        <v>715</v>
      </c>
      <c r="C7" s="47" t="s">
        <v>684</v>
      </c>
      <c r="D7" s="22" t="str">
        <f>CONCATENATE(tblNow_Div1B[[#This Row],[Rider]]," - ",tblNow_Div1B[[#This Row],[Club]])</f>
        <v>Crump Nathan - NVC</v>
      </c>
      <c r="E7" s="26">
        <v>0</v>
      </c>
      <c r="F7" s="26">
        <v>2.4305555555555556E-2</v>
      </c>
      <c r="G7" s="42">
        <f>IF(AND(tblNow_Div1B[[#This Row],[Finish Time]]="",tblNow_Div1B[[#This Row],[Rider]]&lt;&gt;""),"DNF",tblNow_Div1B[[#This Row],[Finish Time]]-tblNow_Div1B[[#This Row],[Start Time]])</f>
        <v>2.4305555555555556E-2</v>
      </c>
      <c r="H7" s="23">
        <f ca="1">IF(AND(tblNow_Div1B[[#This Row],[Placing]]&lt;11,tblNow_Div1B[[#This Row],[Rider]]&lt;&gt;"",tblNow_Div1B[[#This Row],[Corrected Time]]&lt;&gt;"DNF"),11-tblNow_Div1B[[#This Row],[Placing]],0)</f>
        <v>5</v>
      </c>
      <c r="I7" s="23" t="str">
        <f>IF(ISNA(VLOOKUP(tblNow_Div1B[[#This Row],[Name / Club]],tblPointScore[Name / Club],1,FALSE)),"N","Y")</f>
        <v>Y</v>
      </c>
    </row>
    <row r="8" spans="1:12">
      <c r="A8" s="22">
        <f ca="1">IF(tblNow_Div1B[[#This Row],[Rider]]&lt;&gt;"",CELL("row", A8)-1,"")</f>
        <v>7</v>
      </c>
      <c r="B8" s="46" t="s">
        <v>425</v>
      </c>
      <c r="C8" s="47" t="s">
        <v>684</v>
      </c>
      <c r="D8" s="22" t="str">
        <f>CONCATENATE(tblNow_Div1B[[#This Row],[Rider]]," - ",tblNow_Div1B[[#This Row],[Club]])</f>
        <v>Colligan Jade - NVC</v>
      </c>
      <c r="E8" s="26">
        <v>0</v>
      </c>
      <c r="F8" s="26">
        <v>2.4305555555555556E-2</v>
      </c>
      <c r="G8" s="42">
        <f>IF(AND(tblNow_Div1B[[#This Row],[Finish Time]]="",tblNow_Div1B[[#This Row],[Rider]]&lt;&gt;""),"DNF",tblNow_Div1B[[#This Row],[Finish Time]]-tblNow_Div1B[[#This Row],[Start Time]])</f>
        <v>2.4305555555555556E-2</v>
      </c>
      <c r="H8" s="23">
        <f ca="1">IF(AND(tblNow_Div1B[[#This Row],[Placing]]&lt;11,tblNow_Div1B[[#This Row],[Rider]]&lt;&gt;"",tblNow_Div1B[[#This Row],[Corrected Time]]&lt;&gt;"DNF"),11-tblNow_Div1B[[#This Row],[Placing]],0)</f>
        <v>4</v>
      </c>
      <c r="I8" s="23" t="str">
        <f>IF(ISNA(VLOOKUP(tblNow_Div1B[[#This Row],[Name / Club]],tblPointScore[Name / Club],1,FALSE)),"N","Y")</f>
        <v>Y</v>
      </c>
    </row>
    <row r="9" spans="1:12">
      <c r="A9" s="22">
        <f ca="1">IF(tblNow_Div1B[[#This Row],[Rider]]&lt;&gt;"",CELL("row", A9)-1,"")</f>
        <v>8</v>
      </c>
      <c r="B9" s="46" t="s">
        <v>659</v>
      </c>
      <c r="C9" s="47" t="s">
        <v>685</v>
      </c>
      <c r="D9" s="22" t="str">
        <f>CONCATENATE(tblNow_Div1B[[#This Row],[Rider]]," - ",tblNow_Div1B[[#This Row],[Club]])</f>
        <v>Morgan Mark - ICC</v>
      </c>
      <c r="E9" s="26">
        <v>0</v>
      </c>
      <c r="F9" s="26">
        <v>2.4305555555555556E-2</v>
      </c>
      <c r="G9" s="42">
        <f>IF(AND(tblNow_Div1B[[#This Row],[Finish Time]]="",tblNow_Div1B[[#This Row],[Rider]]&lt;&gt;""),"DNF",tblNow_Div1B[[#This Row],[Finish Time]]-tblNow_Div1B[[#This Row],[Start Time]])</f>
        <v>2.4305555555555556E-2</v>
      </c>
      <c r="H9" s="23">
        <f ca="1">IF(AND(tblNow_Div1B[[#This Row],[Placing]]&lt;11,tblNow_Div1B[[#This Row],[Rider]]&lt;&gt;"",tblNow_Div1B[[#This Row],[Corrected Time]]&lt;&gt;"DNF"),11-tblNow_Div1B[[#This Row],[Placing]],0)</f>
        <v>3</v>
      </c>
      <c r="I9" s="23" t="str">
        <f>IF(ISNA(VLOOKUP(tblNow_Div1B[[#This Row],[Name / Club]],tblPointScore[Name / Club],1,FALSE)),"N","Y")</f>
        <v>Y</v>
      </c>
    </row>
    <row r="10" spans="1:12">
      <c r="A10" s="22">
        <f ca="1">IF(tblNow_Div1B[[#This Row],[Rider]]&lt;&gt;"",CELL("row", A10)-1,"")</f>
        <v>9</v>
      </c>
      <c r="B10" s="7" t="s">
        <v>712</v>
      </c>
      <c r="C10" s="47" t="s">
        <v>682</v>
      </c>
      <c r="D10" s="22" t="str">
        <f>CONCATENATE(tblNow_Div1B[[#This Row],[Rider]]," - ",tblNow_Div1B[[#This Row],[Club]])</f>
        <v>Madsen Jared - CCC</v>
      </c>
      <c r="E10" s="26">
        <v>0</v>
      </c>
      <c r="F10" s="26">
        <v>2.4305555555555556E-2</v>
      </c>
      <c r="G10" s="42">
        <f>IF(AND(tblNow_Div1B[[#This Row],[Finish Time]]="",tblNow_Div1B[[#This Row],[Rider]]&lt;&gt;""),"DNF",tblNow_Div1B[[#This Row],[Finish Time]]-tblNow_Div1B[[#This Row],[Start Time]])</f>
        <v>2.4305555555555556E-2</v>
      </c>
      <c r="H10" s="23">
        <f ca="1">IF(AND(tblNow_Div1B[[#This Row],[Placing]]&lt;11,tblNow_Div1B[[#This Row],[Rider]]&lt;&gt;"",tblNow_Div1B[[#This Row],[Corrected Time]]&lt;&gt;"DNF"),11-tblNow_Div1B[[#This Row],[Placing]],0)</f>
        <v>2</v>
      </c>
      <c r="I10" s="23" t="str">
        <f>IF(ISNA(VLOOKUP(tblNow_Div1B[[#This Row],[Name / Club]],tblPointScore[Name / Club],1,FALSE)),"N","Y")</f>
        <v>Y</v>
      </c>
    </row>
    <row r="11" spans="1:12">
      <c r="A11" s="22">
        <f ca="1">IF(tblNow_Div1B[[#This Row],[Rider]]&lt;&gt;"",CELL("row", A11)-1,"")</f>
        <v>10</v>
      </c>
      <c r="B11" s="46" t="s">
        <v>716</v>
      </c>
      <c r="C11" s="47" t="s">
        <v>681</v>
      </c>
      <c r="D11" s="22" t="str">
        <f>CONCATENATE(tblNow_Div1B[[#This Row],[Rider]]," - ",tblNow_Div1B[[#This Row],[Club]])</f>
        <v>Rudgley Ayla - GCC</v>
      </c>
      <c r="E11" s="26">
        <v>0</v>
      </c>
      <c r="F11" s="26">
        <v>2.4305555555555556E-2</v>
      </c>
      <c r="G11" s="42">
        <f>IF(AND(tblNow_Div1B[[#This Row],[Finish Time]]="",tblNow_Div1B[[#This Row],[Rider]]&lt;&gt;""),"DNF",tblNow_Div1B[[#This Row],[Finish Time]]-tblNow_Div1B[[#This Row],[Start Time]])</f>
        <v>2.4305555555555556E-2</v>
      </c>
      <c r="H11" s="23">
        <f ca="1">IF(AND(tblNow_Div1B[[#This Row],[Placing]]&lt;11,tblNow_Div1B[[#This Row],[Rider]]&lt;&gt;"",tblNow_Div1B[[#This Row],[Corrected Time]]&lt;&gt;"DNF"),11-tblNow_Div1B[[#This Row],[Placing]],0)</f>
        <v>1</v>
      </c>
      <c r="I11" s="23" t="str">
        <f>IF(ISNA(VLOOKUP(tblNow_Div1B[[#This Row],[Name / Club]],tblPointScore[Name / Club],1,FALSE)),"N","Y")</f>
        <v>Y</v>
      </c>
    </row>
    <row r="12" spans="1:12">
      <c r="A12" s="22">
        <f ca="1">IF(tblNow_Div1B[[#This Row],[Rider]]&lt;&gt;"",CELL("row", A12)-1,"")</f>
        <v>11</v>
      </c>
      <c r="B12" s="46" t="s">
        <v>223</v>
      </c>
      <c r="C12" s="47" t="s">
        <v>682</v>
      </c>
      <c r="D12" s="22" t="str">
        <f>CONCATENATE(tblNow_Div1B[[#This Row],[Rider]]," - ",tblNow_Div1B[[#This Row],[Club]])</f>
        <v>Kourembes Jimmy - CCC</v>
      </c>
      <c r="E12" s="26">
        <v>0</v>
      </c>
      <c r="F12" s="26">
        <v>2.4305555555555556E-2</v>
      </c>
      <c r="G12" s="42">
        <f>IF(AND(tblNow_Div1B[[#This Row],[Finish Time]]="",tblNow_Div1B[[#This Row],[Rider]]&lt;&gt;""),"DNF",tblNow_Div1B[[#This Row],[Finish Time]]-tblNow_Div1B[[#This Row],[Start Time]])</f>
        <v>2.4305555555555556E-2</v>
      </c>
      <c r="H12" s="23">
        <f ca="1">IF(AND(tblNow_Div1B[[#This Row],[Placing]]&lt;11,tblNow_Div1B[[#This Row],[Rider]]&lt;&gt;"",tblNow_Div1B[[#This Row],[Corrected Time]]&lt;&gt;"DNF"),11-tblNow_Div1B[[#This Row],[Placing]],0)</f>
        <v>0</v>
      </c>
      <c r="I12" s="23" t="str">
        <f>IF(ISNA(VLOOKUP(tblNow_Div1B[[#This Row],[Name / Club]],tblPointScore[Name / Club],1,FALSE)),"N","Y")</f>
        <v>Y</v>
      </c>
    </row>
    <row r="13" spans="1:12">
      <c r="A13" s="22">
        <f ca="1">IF(tblNow_Div1B[[#This Row],[Rider]]&lt;&gt;"",CELL("row", A13)-1,"")</f>
        <v>12</v>
      </c>
      <c r="B13" s="46" t="s">
        <v>363</v>
      </c>
      <c r="C13" s="47" t="s">
        <v>681</v>
      </c>
      <c r="D13" s="22" t="str">
        <f>CONCATENATE(tblNow_Div1B[[#This Row],[Rider]]," - ",tblNow_Div1B[[#This Row],[Club]])</f>
        <v>Hansen Phil - GCC</v>
      </c>
      <c r="E13" s="26">
        <v>0</v>
      </c>
      <c r="F13" s="26">
        <v>2.4305555555555556E-2</v>
      </c>
      <c r="G13" s="42">
        <f>IF(AND(tblNow_Div1B[[#This Row],[Finish Time]]="",tblNow_Div1B[[#This Row],[Rider]]&lt;&gt;""),"DNF",tblNow_Div1B[[#This Row],[Finish Time]]-tblNow_Div1B[[#This Row],[Start Time]])</f>
        <v>2.4305555555555556E-2</v>
      </c>
      <c r="H13" s="23">
        <f ca="1">IF(AND(tblNow_Div1B[[#This Row],[Placing]]&lt;11,tblNow_Div1B[[#This Row],[Rider]]&lt;&gt;"",tblNow_Div1B[[#This Row],[Corrected Time]]&lt;&gt;"DNF"),11-tblNow_Div1B[[#This Row],[Placing]],0)</f>
        <v>0</v>
      </c>
      <c r="I13" s="23" t="str">
        <f>IF(ISNA(VLOOKUP(tblNow_Div1B[[#This Row],[Name / Club]],tblPointScore[Name / Club],1,FALSE)),"N","Y")</f>
        <v>Y</v>
      </c>
    </row>
    <row r="14" spans="1:12">
      <c r="A14" s="22">
        <f ca="1">IF(tblNow_Div1B[[#This Row],[Rider]]&lt;&gt;"",CELL("row", A14)-1,"")</f>
        <v>13</v>
      </c>
      <c r="B14" s="46" t="s">
        <v>350</v>
      </c>
      <c r="C14" s="47" t="s">
        <v>684</v>
      </c>
      <c r="D14" s="22" t="str">
        <f>CONCATENATE(tblNow_Div1B[[#This Row],[Rider]]," - ",tblNow_Div1B[[#This Row],[Club]])</f>
        <v>Green Godfrey - NVC</v>
      </c>
      <c r="E14" s="26">
        <v>0</v>
      </c>
      <c r="F14" s="26">
        <v>2.4305555555555556E-2</v>
      </c>
      <c r="G14" s="42">
        <f>IF(AND(tblNow_Div1B[[#This Row],[Finish Time]]="",tblNow_Div1B[[#This Row],[Rider]]&lt;&gt;""),"DNF",tblNow_Div1B[[#This Row],[Finish Time]]-tblNow_Div1B[[#This Row],[Start Time]])</f>
        <v>2.4305555555555556E-2</v>
      </c>
      <c r="H14" s="23">
        <f ca="1">IF(AND(tblNow_Div1B[[#This Row],[Placing]]&lt;11,tblNow_Div1B[[#This Row],[Rider]]&lt;&gt;"",tblNow_Div1B[[#This Row],[Corrected Time]]&lt;&gt;"DNF"),11-tblNow_Div1B[[#This Row],[Placing]],0)</f>
        <v>0</v>
      </c>
      <c r="I14" s="23" t="str">
        <f>IF(ISNA(VLOOKUP(tblNow_Div1B[[#This Row],[Name / Club]],tblPointScore[Name / Club],1,FALSE)),"N","Y")</f>
        <v>Y</v>
      </c>
    </row>
    <row r="15" spans="1:12">
      <c r="A15" s="22">
        <f ca="1">IF(tblNow_Div1B[[#This Row],[Rider]]&lt;&gt;"",CELL("row", A15)-1,"")</f>
        <v>14</v>
      </c>
      <c r="B15" s="46" t="s">
        <v>437</v>
      </c>
      <c r="C15" s="47" t="s">
        <v>684</v>
      </c>
      <c r="D15" s="22" t="str">
        <f>CONCATENATE(tblNow_Div1B[[#This Row],[Rider]]," - ",tblNow_Div1B[[#This Row],[Club]])</f>
        <v>Devlin Tim - NVC</v>
      </c>
      <c r="E15" s="26">
        <v>0</v>
      </c>
      <c r="F15" s="26">
        <v>2.4305555555555556E-2</v>
      </c>
      <c r="G15" s="42">
        <f>IF(AND(tblNow_Div1B[[#This Row],[Finish Time]]="",tblNow_Div1B[[#This Row],[Rider]]&lt;&gt;""),"DNF",tblNow_Div1B[[#This Row],[Finish Time]]-tblNow_Div1B[[#This Row],[Start Time]])</f>
        <v>2.4305555555555556E-2</v>
      </c>
      <c r="H15" s="23">
        <f ca="1">IF(AND(tblNow_Div1B[[#This Row],[Placing]]&lt;11,tblNow_Div1B[[#This Row],[Rider]]&lt;&gt;"",tblNow_Div1B[[#This Row],[Corrected Time]]&lt;&gt;"DNF"),11-tblNow_Div1B[[#This Row],[Placing]],0)</f>
        <v>0</v>
      </c>
      <c r="I15" s="23" t="str">
        <f>IF(ISNA(VLOOKUP(tblNow_Div1B[[#This Row],[Name / Club]],tblPointScore[Name / Club],1,FALSE)),"N","Y")</f>
        <v>Y</v>
      </c>
    </row>
    <row r="16" spans="1:12">
      <c r="A16" s="22" t="str">
        <f ca="1">IF(tblNow_Div1B[[#This Row],[Rider]]&lt;&gt;"",CELL("row", A16)-1,"")</f>
        <v/>
      </c>
      <c r="B16" s="43"/>
      <c r="C16" s="47"/>
      <c r="D16" s="22" t="str">
        <f>CONCATENATE(tblNow_Div1B[[#This Row],[Rider]]," - ",tblNow_Div1B[[#This Row],[Club]])</f>
        <v xml:space="preserve"> - </v>
      </c>
      <c r="E16" s="26"/>
      <c r="F16" s="26"/>
      <c r="G16" s="42">
        <f>IF(AND(tblNow_Div1B[[#This Row],[Finish Time]]="",tblNow_Div1B[[#This Row],[Rider]]&lt;&gt;""),"DNF",tblNow_Div1B[[#This Row],[Finish Time]]-tblNow_Div1B[[#This Row],[Start Time]])</f>
        <v>0</v>
      </c>
      <c r="H16" s="23">
        <f ca="1">IF(AND(tblNow_Div1B[[#This Row],[Placing]]&lt;11,tblNow_Div1B[[#This Row],[Rider]]&lt;&gt;"",tblNow_Div1B[[#This Row],[Corrected Time]]&lt;&gt;"DNF"),11-tblNow_Div1B[[#This Row],[Placing]],0)</f>
        <v>0</v>
      </c>
      <c r="I16" s="23" t="str">
        <f>IF(ISNA(VLOOKUP(tblNow_Div1B[[#This Row],[Name / Club]],tblPointScore[Name / Club],1,FALSE)),"N","Y")</f>
        <v>N</v>
      </c>
    </row>
    <row r="17" spans="1:9">
      <c r="A17" s="22" t="str">
        <f ca="1">IF(tblNow_Div1B[[#This Row],[Rider]]&lt;&gt;"",CELL("row", A17)-1,"")</f>
        <v/>
      </c>
      <c r="B17" s="46"/>
      <c r="C17" s="47"/>
      <c r="D17" s="22" t="str">
        <f>CONCATENATE(tblNow_Div1B[[#This Row],[Rider]]," - ",tblNow_Div1B[[#This Row],[Club]])</f>
        <v xml:space="preserve"> - </v>
      </c>
      <c r="E17" s="26"/>
      <c r="F17" s="26"/>
      <c r="G17" s="42">
        <f>IF(AND(tblNow_Div1B[[#This Row],[Finish Time]]="",tblNow_Div1B[[#This Row],[Rider]]&lt;&gt;""),"DNF",tblNow_Div1B[[#This Row],[Finish Time]]-tblNow_Div1B[[#This Row],[Start Time]])</f>
        <v>0</v>
      </c>
      <c r="H17" s="23">
        <f ca="1">IF(AND(tblNow_Div1B[[#This Row],[Placing]]&lt;11,tblNow_Div1B[[#This Row],[Rider]]&lt;&gt;"",tblNow_Div1B[[#This Row],[Corrected Time]]&lt;&gt;"DNF"),11-tblNow_Div1B[[#This Row],[Placing]],0)</f>
        <v>0</v>
      </c>
      <c r="I17" s="23" t="str">
        <f>IF(ISNA(VLOOKUP(tblNow_Div1B[[#This Row],[Name / Club]],tblPointScore[Name / Club],1,FALSE)),"N","Y")</f>
        <v>N</v>
      </c>
    </row>
    <row r="18" spans="1:9">
      <c r="A18" s="22" t="str">
        <f ca="1">IF(tblNow_Div1B[[#This Row],[Rider]]&lt;&gt;"",CELL("row", A18)-1,"")</f>
        <v/>
      </c>
      <c r="B18" s="46"/>
      <c r="C18" s="47"/>
      <c r="D18" s="22" t="str">
        <f>CONCATENATE(tblNow_Div1B[[#This Row],[Rider]]," - ",tblNow_Div1B[[#This Row],[Club]])</f>
        <v xml:space="preserve"> - </v>
      </c>
      <c r="E18" s="26"/>
      <c r="F18" s="26"/>
      <c r="G18" s="42">
        <f>IF(AND(tblNow_Div1B[[#This Row],[Finish Time]]="",tblNow_Div1B[[#This Row],[Rider]]&lt;&gt;""),"DNF",tblNow_Div1B[[#This Row],[Finish Time]]-tblNow_Div1B[[#This Row],[Start Time]])</f>
        <v>0</v>
      </c>
      <c r="H18" s="23">
        <f ca="1">IF(AND(tblNow_Div1B[[#This Row],[Placing]]&lt;11,tblNow_Div1B[[#This Row],[Rider]]&lt;&gt;"",tblNow_Div1B[[#This Row],[Corrected Time]]&lt;&gt;"DNF"),11-tblNow_Div1B[[#This Row],[Placing]],0)</f>
        <v>0</v>
      </c>
      <c r="I18" s="23" t="str">
        <f>IF(ISNA(VLOOKUP(tblNow_Div1B[[#This Row],[Name / Club]],tblPointScore[Name / Club],1,FALSE)),"N","Y")</f>
        <v>N</v>
      </c>
    </row>
    <row r="19" spans="1:9">
      <c r="A19" s="22" t="str">
        <f ca="1">IF(tblNow_Div1B[[#This Row],[Rider]]&lt;&gt;"",CELL("row", A19)-1,"")</f>
        <v/>
      </c>
      <c r="B19" s="46"/>
      <c r="C19" s="47"/>
      <c r="D19" s="22" t="str">
        <f>CONCATENATE(tblNow_Div1B[[#This Row],[Rider]]," - ",tblNow_Div1B[[#This Row],[Club]])</f>
        <v xml:space="preserve"> - </v>
      </c>
      <c r="E19" s="26"/>
      <c r="F19" s="26"/>
      <c r="G19" s="42">
        <f>IF(AND(tblNow_Div1B[[#This Row],[Finish Time]]="",tblNow_Div1B[[#This Row],[Rider]]&lt;&gt;""),"DNF",tblNow_Div1B[[#This Row],[Finish Time]]-tblNow_Div1B[[#This Row],[Start Time]])</f>
        <v>0</v>
      </c>
      <c r="H19" s="23">
        <f ca="1">IF(AND(tblNow_Div1B[[#This Row],[Placing]]&lt;11,tblNow_Div1B[[#This Row],[Rider]]&lt;&gt;"",tblNow_Div1B[[#This Row],[Corrected Time]]&lt;&gt;"DNF"),11-tblNow_Div1B[[#This Row],[Placing]],0)</f>
        <v>0</v>
      </c>
      <c r="I19" s="23" t="str">
        <f>IF(ISNA(VLOOKUP(tblNow_Div1B[[#This Row],[Name / Club]],tblPointScore[Name / Club],1,FALSE)),"N","Y")</f>
        <v>N</v>
      </c>
    </row>
    <row r="20" spans="1:9">
      <c r="A20" s="22" t="str">
        <f ca="1">IF(tblNow_Div1B[[#This Row],[Rider]]&lt;&gt;"",CELL("row", A20)-1,"")</f>
        <v/>
      </c>
      <c r="B20" s="46"/>
      <c r="C20" s="47"/>
      <c r="D20" s="22" t="str">
        <f>CONCATENATE(tblNow_Div1B[[#This Row],[Rider]]," - ",tblNow_Div1B[[#This Row],[Club]])</f>
        <v xml:space="preserve"> - </v>
      </c>
      <c r="E20" s="26"/>
      <c r="F20" s="26"/>
      <c r="G20" s="42">
        <f>IF(AND(tblNow_Div1B[[#This Row],[Finish Time]]="",tblNow_Div1B[[#This Row],[Rider]]&lt;&gt;""),"DNF",tblNow_Div1B[[#This Row],[Finish Time]]-tblNow_Div1B[[#This Row],[Start Time]])</f>
        <v>0</v>
      </c>
      <c r="H20" s="23">
        <f ca="1">IF(AND(tblNow_Div1B[[#This Row],[Placing]]&lt;11,tblNow_Div1B[[#This Row],[Rider]]&lt;&gt;"",tblNow_Div1B[[#This Row],[Corrected Time]]&lt;&gt;"DNF"),11-tblNow_Div1B[[#This Row],[Placing]],0)</f>
        <v>0</v>
      </c>
      <c r="I20" s="23" t="str">
        <f>IF(ISNA(VLOOKUP(tblNow_Div1B[[#This Row],[Name / Club]],tblPointScore[Name / Club],1,FALSE)),"N","Y")</f>
        <v>N</v>
      </c>
    </row>
  </sheetData>
  <conditionalFormatting sqref="G1:G20">
    <cfRule type="cellIs" dxfId="66" priority="2" operator="equal">
      <formula>$L$1</formula>
    </cfRule>
  </conditionalFormatting>
  <conditionalFormatting sqref="I1:I20">
    <cfRule type="cellIs" dxfId="65" priority="1" operator="equal">
      <formula>"N"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>
    <tabColor theme="8" tint="-0.499984740745262"/>
  </sheetPr>
  <dimension ref="A1:L25"/>
  <sheetViews>
    <sheetView workbookViewId="0">
      <pane ySplit="1" topLeftCell="A2" activePane="bottomLeft" state="frozen"/>
      <selection pane="bottomLeft" activeCell="D30" sqref="D30:D31"/>
    </sheetView>
  </sheetViews>
  <sheetFormatPr defaultRowHeight="15"/>
  <cols>
    <col min="1" max="1" width="9.5703125" bestFit="1" customWidth="1"/>
    <col min="2" max="2" width="17" bestFit="1" customWidth="1"/>
    <col min="3" max="3" width="18.5703125" bestFit="1" customWidth="1"/>
    <col min="4" max="4" width="38.140625" customWidth="1"/>
    <col min="5" max="5" width="12.28515625" bestFit="1" customWidth="1"/>
    <col min="6" max="6" width="13.42578125" bestFit="1" customWidth="1"/>
    <col min="7" max="7" width="17" bestFit="1" customWidth="1"/>
    <col min="8" max="8" width="8.85546875" bestFit="1" customWidth="1"/>
    <col min="9" max="9" width="20.5703125" bestFit="1" customWidth="1"/>
  </cols>
  <sheetData>
    <row r="1" spans="1:12">
      <c r="A1" s="1" t="s">
        <v>2</v>
      </c>
      <c r="B1" s="1" t="s">
        <v>4</v>
      </c>
      <c r="C1" s="1" t="s">
        <v>1</v>
      </c>
      <c r="D1" s="1" t="s">
        <v>343</v>
      </c>
      <c r="E1" s="1" t="s">
        <v>5</v>
      </c>
      <c r="F1" s="1" t="s">
        <v>7</v>
      </c>
      <c r="G1" s="1" t="s">
        <v>6</v>
      </c>
      <c r="H1" s="1" t="s">
        <v>8</v>
      </c>
      <c r="I1" s="1" t="s">
        <v>9</v>
      </c>
      <c r="K1" s="1" t="s">
        <v>342</v>
      </c>
      <c r="L1" s="8">
        <f>MIN(G:G)</f>
        <v>0</v>
      </c>
    </row>
    <row r="2" spans="1:12">
      <c r="A2" s="3">
        <f ca="1">IF(tblNow_Div2A[[#This Row],[Rider]]&lt;&gt;"",CELL("row", A2)-1,"")</f>
        <v>1</v>
      </c>
      <c r="B2" s="24" t="s">
        <v>697</v>
      </c>
      <c r="C2" s="24" t="s">
        <v>684</v>
      </c>
      <c r="D2" s="3" t="str">
        <f>CONCATENATE(tblNow_Div2A[[#This Row],[Rider]]," - ",tblNow_Div2A[[#This Row],[Club]])</f>
        <v>Berriman Michael - NVC</v>
      </c>
      <c r="E2" s="26">
        <v>0</v>
      </c>
      <c r="F2" s="26">
        <v>2.0833333333333332E-2</v>
      </c>
      <c r="G2" s="6">
        <f>IF(AND(tblNow_Div2A[[#This Row],[Finish Time]]="",tblNow_Div2A[[#This Row],[Rider]]&lt;&gt;""),"DNF",tblNow_Div2A[[#This Row],[Finish Time]]-tblNow_Div2A[[#This Row],[Start Time]])</f>
        <v>2.0833333333333332E-2</v>
      </c>
      <c r="H2" s="1">
        <f ca="1">IF(AND(tblNow_Div2A[[#This Row],[Placing]]&lt;11,tblNow_Div2A[[#This Row],[Rider]]&lt;&gt;"",tblNow_Div2A[[#This Row],[Corrected Time]]&lt;&gt;"DNF"),11-tblNow_Div2A[[#This Row],[Placing]],0)</f>
        <v>10</v>
      </c>
      <c r="I2" s="1" t="str">
        <f>IF(ISNA(VLOOKUP(tblNow_Div2A[[#This Row],[Name / Club]],tblPointScore[Name / Club],1,FALSE)),"N","Y")</f>
        <v>Y</v>
      </c>
    </row>
    <row r="3" spans="1:12">
      <c r="A3" s="22">
        <f ca="1">IF(tblNow_Div2A[[#This Row],[Rider]]&lt;&gt;"",CELL("row", A3)-1,"")</f>
        <v>2</v>
      </c>
      <c r="B3" s="46" t="s">
        <v>240</v>
      </c>
      <c r="C3" s="46" t="s">
        <v>685</v>
      </c>
      <c r="D3" s="22" t="str">
        <f>CONCATENATE(tblNow_Div2A[[#This Row],[Rider]]," - ",tblNow_Div2A[[#This Row],[Club]])</f>
        <v>Martin Abe - ICC</v>
      </c>
      <c r="E3" s="26">
        <v>0</v>
      </c>
      <c r="F3" s="26">
        <v>2.0833333333333332E-2</v>
      </c>
      <c r="G3" s="42">
        <f>IF(AND(tblNow_Div2A[[#This Row],[Finish Time]]="",tblNow_Div2A[[#This Row],[Rider]]&lt;&gt;""),"DNF",tblNow_Div2A[[#This Row],[Finish Time]]-tblNow_Div2A[[#This Row],[Start Time]])</f>
        <v>2.0833333333333332E-2</v>
      </c>
      <c r="H3" s="23">
        <f ca="1">IF(AND(tblNow_Div2A[[#This Row],[Placing]]&lt;11,tblNow_Div2A[[#This Row],[Rider]]&lt;&gt;"",tblNow_Div2A[[#This Row],[Corrected Time]]&lt;&gt;"DNF"),11-tblNow_Div2A[[#This Row],[Placing]],0)</f>
        <v>9</v>
      </c>
      <c r="I3" s="23" t="str">
        <f>IF(ISNA(VLOOKUP(tblNow_Div2A[[#This Row],[Name / Club]],tblPointScore[Name / Club],1,FALSE)),"N","Y")</f>
        <v>Y</v>
      </c>
    </row>
    <row r="4" spans="1:12">
      <c r="A4" s="22">
        <f ca="1">IF(tblNow_Div2A[[#This Row],[Rider]]&lt;&gt;"",CELL("row", A4)-1,"")</f>
        <v>3</v>
      </c>
      <c r="B4" s="46" t="s">
        <v>676</v>
      </c>
      <c r="C4" s="46" t="s">
        <v>684</v>
      </c>
      <c r="D4" s="22" t="str">
        <f>CONCATENATE(tblNow_Div2A[[#This Row],[Rider]]," - ",tblNow_Div2A[[#This Row],[Club]])</f>
        <v>Vitiello Richard - NVC</v>
      </c>
      <c r="E4" s="26">
        <v>0</v>
      </c>
      <c r="F4" s="26">
        <v>2.0833333333333332E-2</v>
      </c>
      <c r="G4" s="42">
        <f>IF(AND(tblNow_Div2A[[#This Row],[Finish Time]]="",tblNow_Div2A[[#This Row],[Rider]]&lt;&gt;""),"DNF",tblNow_Div2A[[#This Row],[Finish Time]]-tblNow_Div2A[[#This Row],[Start Time]])</f>
        <v>2.0833333333333332E-2</v>
      </c>
      <c r="H4" s="23">
        <f ca="1">IF(AND(tblNow_Div2A[[#This Row],[Placing]]&lt;11,tblNow_Div2A[[#This Row],[Rider]]&lt;&gt;"",tblNow_Div2A[[#This Row],[Corrected Time]]&lt;&gt;"DNF"),11-tblNow_Div2A[[#This Row],[Placing]],0)</f>
        <v>8</v>
      </c>
      <c r="I4" s="23" t="str">
        <f>IF(ISNA(VLOOKUP(tblNow_Div2A[[#This Row],[Name / Club]],tblPointScore[Name / Club],1,FALSE)),"N","Y")</f>
        <v>Y</v>
      </c>
    </row>
    <row r="5" spans="1:12">
      <c r="A5" s="22">
        <f ca="1">IF(tblNow_Div2A[[#This Row],[Rider]]&lt;&gt;"",CELL("row", A5)-1,"")</f>
        <v>4</v>
      </c>
      <c r="B5" s="46" t="s">
        <v>595</v>
      </c>
      <c r="C5" s="46" t="s">
        <v>685</v>
      </c>
      <c r="D5" s="22" t="str">
        <f>CONCATENATE(tblNow_Div2A[[#This Row],[Rider]]," - ",tblNow_Div2A[[#This Row],[Club]])</f>
        <v>Wall Terry - ICC</v>
      </c>
      <c r="E5" s="26">
        <v>0</v>
      </c>
      <c r="F5" s="26">
        <v>2.0833333333333332E-2</v>
      </c>
      <c r="G5" s="42">
        <f>IF(AND(tblNow_Div2A[[#This Row],[Finish Time]]="",tblNow_Div2A[[#This Row],[Rider]]&lt;&gt;""),"DNF",tblNow_Div2A[[#This Row],[Finish Time]]-tblNow_Div2A[[#This Row],[Start Time]])</f>
        <v>2.0833333333333332E-2</v>
      </c>
      <c r="H5" s="23">
        <f ca="1">IF(AND(tblNow_Div2A[[#This Row],[Placing]]&lt;11,tblNow_Div2A[[#This Row],[Rider]]&lt;&gt;"",tblNow_Div2A[[#This Row],[Corrected Time]]&lt;&gt;"DNF"),11-tblNow_Div2A[[#This Row],[Placing]],0)</f>
        <v>7</v>
      </c>
      <c r="I5" s="23" t="str">
        <f>IF(ISNA(VLOOKUP(tblNow_Div2A[[#This Row],[Name / Club]],tblPointScore[Name / Club],1,FALSE)),"N","Y")</f>
        <v>Y</v>
      </c>
    </row>
    <row r="6" spans="1:12">
      <c r="A6" s="22">
        <f ca="1">IF(tblNow_Div2A[[#This Row],[Rider]]&lt;&gt;"",CELL("row", A6)-1,"")</f>
        <v>5</v>
      </c>
      <c r="B6" s="46" t="s">
        <v>696</v>
      </c>
      <c r="C6" s="46" t="s">
        <v>682</v>
      </c>
      <c r="D6" s="22" t="str">
        <f>CONCATENATE(tblNow_Div2A[[#This Row],[Rider]]," - ",tblNow_Div2A[[#This Row],[Club]])</f>
        <v>Ward David - CCC</v>
      </c>
      <c r="E6" s="26">
        <v>0</v>
      </c>
      <c r="F6" s="26">
        <v>2.0833333333333332E-2</v>
      </c>
      <c r="G6" s="42">
        <f>IF(AND(tblNow_Div2A[[#This Row],[Finish Time]]="",tblNow_Div2A[[#This Row],[Rider]]&lt;&gt;""),"DNF",tblNow_Div2A[[#This Row],[Finish Time]]-tblNow_Div2A[[#This Row],[Start Time]])</f>
        <v>2.0833333333333332E-2</v>
      </c>
      <c r="H6" s="23">
        <f ca="1">IF(AND(tblNow_Div2A[[#This Row],[Placing]]&lt;11,tblNow_Div2A[[#This Row],[Rider]]&lt;&gt;"",tblNow_Div2A[[#This Row],[Corrected Time]]&lt;&gt;"DNF"),11-tblNow_Div2A[[#This Row],[Placing]],0)</f>
        <v>6</v>
      </c>
      <c r="I6" s="23" t="str">
        <f>IF(ISNA(VLOOKUP(tblNow_Div2A[[#This Row],[Name / Club]],tblPointScore[Name / Club],1,FALSE)),"N","Y")</f>
        <v>Y</v>
      </c>
    </row>
    <row r="7" spans="1:12">
      <c r="A7" s="22">
        <f ca="1">IF(tblNow_Div2A[[#This Row],[Rider]]&lt;&gt;"",CELL("row", A7)-1,"")</f>
        <v>6</v>
      </c>
      <c r="B7" s="43" t="s">
        <v>80</v>
      </c>
      <c r="C7" s="46" t="s">
        <v>684</v>
      </c>
      <c r="D7" s="22" t="str">
        <f>CONCATENATE(tblNow_Div2A[[#This Row],[Rider]]," - ",tblNow_Div2A[[#This Row],[Club]])</f>
        <v>Rice Phil - NVC</v>
      </c>
      <c r="E7" s="26">
        <v>0</v>
      </c>
      <c r="F7" s="26">
        <v>2.0833333333333332E-2</v>
      </c>
      <c r="G7" s="42">
        <f>IF(AND(tblNow_Div2A[[#This Row],[Finish Time]]="",tblNow_Div2A[[#This Row],[Rider]]&lt;&gt;""),"DNF",tblNow_Div2A[[#This Row],[Finish Time]]-tblNow_Div2A[[#This Row],[Start Time]])</f>
        <v>2.0833333333333332E-2</v>
      </c>
      <c r="H7" s="23">
        <f ca="1">IF(AND(tblNow_Div2A[[#This Row],[Placing]]&lt;11,tblNow_Div2A[[#This Row],[Rider]]&lt;&gt;"",tblNow_Div2A[[#This Row],[Corrected Time]]&lt;&gt;"DNF"),11-tblNow_Div2A[[#This Row],[Placing]],0)</f>
        <v>5</v>
      </c>
      <c r="I7" s="23" t="str">
        <f>IF(ISNA(VLOOKUP(tblNow_Div2A[[#This Row],[Name / Club]],tblPointScore[Name / Club],1,FALSE)),"N","Y")</f>
        <v>Y</v>
      </c>
    </row>
    <row r="8" spans="1:12">
      <c r="A8" s="22">
        <f ca="1">IF(tblNow_Div2A[[#This Row],[Rider]]&lt;&gt;"",CELL("row", A8)-1,"")</f>
        <v>7</v>
      </c>
      <c r="B8" s="7" t="s">
        <v>26</v>
      </c>
      <c r="C8" s="46" t="s">
        <v>682</v>
      </c>
      <c r="D8" s="22" t="str">
        <f>CONCATENATE(tblNow_Div2A[[#This Row],[Rider]]," - ",tblNow_Div2A[[#This Row],[Club]])</f>
        <v>Leechburch Auwers Glen - CCC</v>
      </c>
      <c r="E8" s="26">
        <v>0</v>
      </c>
      <c r="F8" s="26">
        <v>2.0833333333333332E-2</v>
      </c>
      <c r="G8" s="42">
        <f>IF(AND(tblNow_Div2A[[#This Row],[Finish Time]]="",tblNow_Div2A[[#This Row],[Rider]]&lt;&gt;""),"DNF",tblNow_Div2A[[#This Row],[Finish Time]]-tblNow_Div2A[[#This Row],[Start Time]])</f>
        <v>2.0833333333333332E-2</v>
      </c>
      <c r="H8" s="23">
        <f ca="1">IF(AND(tblNow_Div2A[[#This Row],[Placing]]&lt;11,tblNow_Div2A[[#This Row],[Rider]]&lt;&gt;"",tblNow_Div2A[[#This Row],[Corrected Time]]&lt;&gt;"DNF"),11-tblNow_Div2A[[#This Row],[Placing]],0)</f>
        <v>4</v>
      </c>
      <c r="I8" s="23" t="str">
        <f>IF(ISNA(VLOOKUP(tblNow_Div2A[[#This Row],[Name / Club]],tblPointScore[Name / Club],1,FALSE)),"N","Y")</f>
        <v>Y</v>
      </c>
    </row>
    <row r="9" spans="1:12">
      <c r="A9" s="22">
        <f ca="1">IF(tblNow_Div2A[[#This Row],[Rider]]&lt;&gt;"",CELL("row", A9)-1,"")</f>
        <v>8</v>
      </c>
      <c r="B9" s="46" t="s">
        <v>698</v>
      </c>
      <c r="C9" s="46" t="s">
        <v>684</v>
      </c>
      <c r="D9" s="22" t="str">
        <f>CONCATENATE(tblNow_Div2A[[#This Row],[Rider]]," - ",tblNow_Div2A[[#This Row],[Club]])</f>
        <v>Spence Jason - NVC</v>
      </c>
      <c r="E9" s="26">
        <v>0</v>
      </c>
      <c r="F9" s="26">
        <v>2.0833333333333332E-2</v>
      </c>
      <c r="G9" s="42">
        <f>IF(AND(tblNow_Div2A[[#This Row],[Finish Time]]="",tblNow_Div2A[[#This Row],[Rider]]&lt;&gt;""),"DNF",tblNow_Div2A[[#This Row],[Finish Time]]-tblNow_Div2A[[#This Row],[Start Time]])</f>
        <v>2.0833333333333332E-2</v>
      </c>
      <c r="H9" s="23">
        <f ca="1">IF(AND(tblNow_Div2A[[#This Row],[Placing]]&lt;11,tblNow_Div2A[[#This Row],[Rider]]&lt;&gt;"",tblNow_Div2A[[#This Row],[Corrected Time]]&lt;&gt;"DNF"),11-tblNow_Div2A[[#This Row],[Placing]],0)</f>
        <v>3</v>
      </c>
      <c r="I9" s="23" t="str">
        <f>IF(ISNA(VLOOKUP(tblNow_Div2A[[#This Row],[Name / Club]],tblPointScore[Name / Club],1,FALSE)),"N","Y")</f>
        <v>Y</v>
      </c>
    </row>
    <row r="10" spans="1:12">
      <c r="A10" s="22">
        <f ca="1">IF(tblNow_Div2A[[#This Row],[Rider]]&lt;&gt;"",CELL("row", A10)-1,"")</f>
        <v>9</v>
      </c>
      <c r="B10" s="46" t="s">
        <v>702</v>
      </c>
      <c r="C10" s="46" t="s">
        <v>684</v>
      </c>
      <c r="D10" s="22" t="str">
        <f>CONCATENATE(tblNow_Div2A[[#This Row],[Rider]]," - ",tblNow_Div2A[[#This Row],[Club]])</f>
        <v>James Scott - NVC</v>
      </c>
      <c r="E10" s="26">
        <v>0</v>
      </c>
      <c r="F10" s="26">
        <v>2.0833333333333332E-2</v>
      </c>
      <c r="G10" s="42">
        <f>IF(AND(tblNow_Div2A[[#This Row],[Finish Time]]="",tblNow_Div2A[[#This Row],[Rider]]&lt;&gt;""),"DNF",tblNow_Div2A[[#This Row],[Finish Time]]-tblNow_Div2A[[#This Row],[Start Time]])</f>
        <v>2.0833333333333332E-2</v>
      </c>
      <c r="H10" s="23">
        <f ca="1">IF(AND(tblNow_Div2A[[#This Row],[Placing]]&lt;11,tblNow_Div2A[[#This Row],[Rider]]&lt;&gt;"",tblNow_Div2A[[#This Row],[Corrected Time]]&lt;&gt;"DNF"),11-tblNow_Div2A[[#This Row],[Placing]],0)</f>
        <v>2</v>
      </c>
      <c r="I10" s="23" t="str">
        <f>IF(ISNA(VLOOKUP(tblNow_Div2A[[#This Row],[Name / Club]],tblPointScore[Name / Club],1,FALSE)),"N","Y")</f>
        <v>Y</v>
      </c>
    </row>
    <row r="11" spans="1:12">
      <c r="A11" s="22">
        <f ca="1">IF(tblNow_Div2A[[#This Row],[Rider]]&lt;&gt;"",CELL("row", A11)-1,"")</f>
        <v>10</v>
      </c>
      <c r="B11" s="46" t="s">
        <v>663</v>
      </c>
      <c r="C11" s="46" t="s">
        <v>684</v>
      </c>
      <c r="D11" s="22" t="str">
        <f>CONCATENATE(tblNow_Div2A[[#This Row],[Rider]]," - ",tblNow_Div2A[[#This Row],[Club]])</f>
        <v>Kuipers Tony - NVC</v>
      </c>
      <c r="E11" s="26">
        <v>0</v>
      </c>
      <c r="F11" s="26">
        <v>2.0833333333333332E-2</v>
      </c>
      <c r="G11" s="42">
        <f>IF(AND(tblNow_Div2A[[#This Row],[Finish Time]]="",tblNow_Div2A[[#This Row],[Rider]]&lt;&gt;""),"DNF",tblNow_Div2A[[#This Row],[Finish Time]]-tblNow_Div2A[[#This Row],[Start Time]])</f>
        <v>2.0833333333333332E-2</v>
      </c>
      <c r="H11" s="23">
        <f ca="1">IF(AND(tblNow_Div2A[[#This Row],[Placing]]&lt;11,tblNow_Div2A[[#This Row],[Rider]]&lt;&gt;"",tblNow_Div2A[[#This Row],[Corrected Time]]&lt;&gt;"DNF"),11-tblNow_Div2A[[#This Row],[Placing]],0)</f>
        <v>1</v>
      </c>
      <c r="I11" s="23" t="str">
        <f>IF(ISNA(VLOOKUP(tblNow_Div2A[[#This Row],[Name / Club]],tblPointScore[Name / Club],1,FALSE)),"N","Y")</f>
        <v>Y</v>
      </c>
    </row>
    <row r="12" spans="1:12">
      <c r="A12" s="22">
        <f ca="1">IF(tblNow_Div2A[[#This Row],[Rider]]&lt;&gt;"",CELL("row", A12)-1,"")</f>
        <v>11</v>
      </c>
      <c r="B12" s="7" t="s">
        <v>717</v>
      </c>
      <c r="C12" s="46" t="s">
        <v>684</v>
      </c>
      <c r="D12" s="22" t="str">
        <f>CONCATENATE(tblNow_Div2A[[#This Row],[Rider]]," - ",tblNow_Div2A[[#This Row],[Club]])</f>
        <v>Miller Brendon - NVC</v>
      </c>
      <c r="E12" s="26">
        <v>0</v>
      </c>
      <c r="F12" s="26">
        <v>2.0833333333333332E-2</v>
      </c>
      <c r="G12" s="42">
        <f>IF(AND(tblNow_Div2A[[#This Row],[Finish Time]]="",tblNow_Div2A[[#This Row],[Rider]]&lt;&gt;""),"DNF",tblNow_Div2A[[#This Row],[Finish Time]]-tblNow_Div2A[[#This Row],[Start Time]])</f>
        <v>2.0833333333333332E-2</v>
      </c>
      <c r="H12" s="23">
        <f ca="1">IF(AND(tblNow_Div2A[[#This Row],[Placing]]&lt;11,tblNow_Div2A[[#This Row],[Rider]]&lt;&gt;"",tblNow_Div2A[[#This Row],[Corrected Time]]&lt;&gt;"DNF"),11-tblNow_Div2A[[#This Row],[Placing]],0)</f>
        <v>0</v>
      </c>
      <c r="I12" s="23" t="str">
        <f>IF(ISNA(VLOOKUP(tblNow_Div2A[[#This Row],[Name / Club]],tblPointScore[Name / Club],1,FALSE)),"N","Y")</f>
        <v>Y</v>
      </c>
    </row>
    <row r="13" spans="1:12">
      <c r="A13" s="22">
        <f ca="1">IF(tblNow_Div2A[[#This Row],[Rider]]&lt;&gt;"",CELL("row", A13)-1,"")</f>
        <v>12</v>
      </c>
      <c r="B13" s="46" t="s">
        <v>20</v>
      </c>
      <c r="C13" s="46" t="s">
        <v>685</v>
      </c>
      <c r="D13" s="22" t="str">
        <f>CONCATENATE(tblNow_Div2A[[#This Row],[Rider]]," - ",tblNow_Div2A[[#This Row],[Club]])</f>
        <v>Jones Phil - ICC</v>
      </c>
      <c r="E13" s="26">
        <v>0</v>
      </c>
      <c r="F13" s="26">
        <v>2.0833333333333332E-2</v>
      </c>
      <c r="G13" s="42">
        <f>IF(AND(tblNow_Div2A[[#This Row],[Finish Time]]="",tblNow_Div2A[[#This Row],[Rider]]&lt;&gt;""),"DNF",tblNow_Div2A[[#This Row],[Finish Time]]-tblNow_Div2A[[#This Row],[Start Time]])</f>
        <v>2.0833333333333332E-2</v>
      </c>
      <c r="H13" s="23">
        <f ca="1">IF(AND(tblNow_Div2A[[#This Row],[Placing]]&lt;11,tblNow_Div2A[[#This Row],[Rider]]&lt;&gt;"",tblNow_Div2A[[#This Row],[Corrected Time]]&lt;&gt;"DNF"),11-tblNow_Div2A[[#This Row],[Placing]],0)</f>
        <v>0</v>
      </c>
      <c r="I13" s="23" t="str">
        <f>IF(ISNA(VLOOKUP(tblNow_Div2A[[#This Row],[Name / Club]],tblPointScore[Name / Club],1,FALSE)),"N","Y")</f>
        <v>Y</v>
      </c>
    </row>
    <row r="14" spans="1:12">
      <c r="A14" s="22">
        <f ca="1">IF(tblNow_Div2A[[#This Row],[Rider]]&lt;&gt;"",CELL("row", A14)-1,"")</f>
        <v>13</v>
      </c>
      <c r="B14" s="46" t="s">
        <v>709</v>
      </c>
      <c r="C14" s="46" t="s">
        <v>684</v>
      </c>
      <c r="D14" s="22" t="str">
        <f>CONCATENATE(tblNow_Div2A[[#This Row],[Rider]]," - ",tblNow_Div2A[[#This Row],[Club]])</f>
        <v>Mitchell Isacc - NVC</v>
      </c>
      <c r="E14" s="26">
        <v>0</v>
      </c>
      <c r="F14" s="26">
        <v>2.0833333333333332E-2</v>
      </c>
      <c r="G14" s="42">
        <f>IF(AND(tblNow_Div2A[[#This Row],[Finish Time]]="",tblNow_Div2A[[#This Row],[Rider]]&lt;&gt;""),"DNF",tblNow_Div2A[[#This Row],[Finish Time]]-tblNow_Div2A[[#This Row],[Start Time]])</f>
        <v>2.0833333333333332E-2</v>
      </c>
      <c r="H14" s="23">
        <f ca="1">IF(AND(tblNow_Div2A[[#This Row],[Placing]]&lt;11,tblNow_Div2A[[#This Row],[Rider]]&lt;&gt;"",tblNow_Div2A[[#This Row],[Corrected Time]]&lt;&gt;"DNF"),11-tblNow_Div2A[[#This Row],[Placing]],0)</f>
        <v>0</v>
      </c>
      <c r="I14" s="23" t="str">
        <f>IF(ISNA(VLOOKUP(tblNow_Div2A[[#This Row],[Name / Club]],tblPointScore[Name / Club],1,FALSE)),"N","Y")</f>
        <v>Y</v>
      </c>
    </row>
    <row r="15" spans="1:12">
      <c r="A15" s="22">
        <f ca="1">IF(tblNow_Div2A[[#This Row],[Rider]]&lt;&gt;"",CELL("row", A15)-1,"")</f>
        <v>14</v>
      </c>
      <c r="B15" s="46" t="s">
        <v>188</v>
      </c>
      <c r="C15" s="46" t="s">
        <v>684</v>
      </c>
      <c r="D15" s="22" t="str">
        <f>CONCATENATE(tblNow_Div2A[[#This Row],[Rider]]," - ",tblNow_Div2A[[#This Row],[Club]])</f>
        <v>Gray David - NVC</v>
      </c>
      <c r="E15" s="26">
        <v>0</v>
      </c>
      <c r="F15" s="26">
        <v>2.0833333333333332E-2</v>
      </c>
      <c r="G15" s="42">
        <f>IF(AND(tblNow_Div2A[[#This Row],[Finish Time]]="",tblNow_Div2A[[#This Row],[Rider]]&lt;&gt;""),"DNF",tblNow_Div2A[[#This Row],[Finish Time]]-tblNow_Div2A[[#This Row],[Start Time]])</f>
        <v>2.0833333333333332E-2</v>
      </c>
      <c r="H15" s="23">
        <f ca="1">IF(AND(tblNow_Div2A[[#This Row],[Placing]]&lt;11,tblNow_Div2A[[#This Row],[Rider]]&lt;&gt;"",tblNow_Div2A[[#This Row],[Corrected Time]]&lt;&gt;"DNF"),11-tblNow_Div2A[[#This Row],[Placing]],0)</f>
        <v>0</v>
      </c>
      <c r="I15" s="23" t="str">
        <f>IF(ISNA(VLOOKUP(tblNow_Div2A[[#This Row],[Name / Club]],tblPointScore[Name / Club],1,FALSE)),"N","Y")</f>
        <v>Y</v>
      </c>
    </row>
    <row r="16" spans="1:12">
      <c r="A16" s="22">
        <f ca="1">IF(tblNow_Div2A[[#This Row],[Rider]]&lt;&gt;"",CELL("row", A16)-1,"")</f>
        <v>15</v>
      </c>
      <c r="B16" s="46" t="s">
        <v>699</v>
      </c>
      <c r="C16" s="46" t="s">
        <v>684</v>
      </c>
      <c r="D16" s="22" t="str">
        <f>CONCATENATE(tblNow_Div2A[[#This Row],[Rider]]," - ",tblNow_Div2A[[#This Row],[Club]])</f>
        <v>Wallis Ben - NVC</v>
      </c>
      <c r="E16" s="26"/>
      <c r="F16" s="26"/>
      <c r="G16" s="42" t="str">
        <f>IF(AND(tblNow_Div2A[[#This Row],[Finish Time]]="",tblNow_Div2A[[#This Row],[Rider]]&lt;&gt;""),"DNF",tblNow_Div2A[[#This Row],[Finish Time]]-tblNow_Div2A[[#This Row],[Start Time]])</f>
        <v>DNF</v>
      </c>
      <c r="H16" s="23">
        <f ca="1">IF(AND(tblNow_Div2A[[#This Row],[Placing]]&lt;11,tblNow_Div2A[[#This Row],[Rider]]&lt;&gt;"",tblNow_Div2A[[#This Row],[Corrected Time]]&lt;&gt;"DNF"),11-tblNow_Div2A[[#This Row],[Placing]],0)</f>
        <v>0</v>
      </c>
      <c r="I16" s="23" t="str">
        <f>IF(ISNA(VLOOKUP(tblNow_Div2A[[#This Row],[Name / Club]],tblPointScore[Name / Club],1,FALSE)),"N","Y")</f>
        <v>Y</v>
      </c>
    </row>
    <row r="17" spans="1:9">
      <c r="A17" s="22">
        <f ca="1">IF(tblNow_Div2A[[#This Row],[Rider]]&lt;&gt;"",CELL("row", A17)-1,"")</f>
        <v>16</v>
      </c>
      <c r="B17" s="46" t="s">
        <v>718</v>
      </c>
      <c r="C17" s="46" t="s">
        <v>684</v>
      </c>
      <c r="D17" s="22" t="str">
        <f>CONCATENATE(tblNow_Div2A[[#This Row],[Rider]]," - ",tblNow_Div2A[[#This Row],[Club]])</f>
        <v>O'Hearn Matt - NVC</v>
      </c>
      <c r="E17" s="26"/>
      <c r="F17" s="26"/>
      <c r="G17" s="42" t="str">
        <f>IF(AND(tblNow_Div2A[[#This Row],[Finish Time]]="",tblNow_Div2A[[#This Row],[Rider]]&lt;&gt;""),"DNF",tblNow_Div2A[[#This Row],[Finish Time]]-tblNow_Div2A[[#This Row],[Start Time]])</f>
        <v>DNF</v>
      </c>
      <c r="H17" s="23">
        <f ca="1">IF(AND(tblNow_Div2A[[#This Row],[Placing]]&lt;11,tblNow_Div2A[[#This Row],[Rider]]&lt;&gt;"",tblNow_Div2A[[#This Row],[Corrected Time]]&lt;&gt;"DNF"),11-tblNow_Div2A[[#This Row],[Placing]],0)</f>
        <v>0</v>
      </c>
      <c r="I17" s="23" t="str">
        <f>IF(ISNA(VLOOKUP(tblNow_Div2A[[#This Row],[Name / Club]],tblPointScore[Name / Club],1,FALSE)),"N","Y")</f>
        <v>Y</v>
      </c>
    </row>
    <row r="18" spans="1:9">
      <c r="A18" s="22" t="str">
        <f ca="1">IF(tblNow_Div2A[[#This Row],[Rider]]&lt;&gt;"",CELL("row", A18)-1,"")</f>
        <v/>
      </c>
      <c r="B18" s="7"/>
      <c r="C18" s="46"/>
      <c r="D18" s="22" t="str">
        <f>CONCATENATE(tblNow_Div2A[[#This Row],[Rider]]," - ",tblNow_Div2A[[#This Row],[Club]])</f>
        <v xml:space="preserve"> - </v>
      </c>
      <c r="E18" s="26"/>
      <c r="F18" s="26"/>
      <c r="G18" s="42">
        <f>IF(AND(tblNow_Div2A[[#This Row],[Finish Time]]="",tblNow_Div2A[[#This Row],[Rider]]&lt;&gt;""),"DNF",tblNow_Div2A[[#This Row],[Finish Time]]-tblNow_Div2A[[#This Row],[Start Time]])</f>
        <v>0</v>
      </c>
      <c r="H18" s="23">
        <f ca="1">IF(AND(tblNow_Div2A[[#This Row],[Placing]]&lt;11,tblNow_Div2A[[#This Row],[Rider]]&lt;&gt;"",tblNow_Div2A[[#This Row],[Corrected Time]]&lt;&gt;"DNF"),11-tblNow_Div2A[[#This Row],[Placing]],0)</f>
        <v>0</v>
      </c>
      <c r="I18" s="23" t="str">
        <f>IF(ISNA(VLOOKUP(tblNow_Div2A[[#This Row],[Name / Club]],tblPointScore[Name / Club],1,FALSE)),"N","Y")</f>
        <v>N</v>
      </c>
    </row>
    <row r="25" spans="1:9">
      <c r="D25" s="73"/>
      <c r="E25" s="74"/>
    </row>
  </sheetData>
  <conditionalFormatting sqref="G1:G18">
    <cfRule type="cellIs" dxfId="53" priority="4" operator="equal">
      <formula>$L$1</formula>
    </cfRule>
  </conditionalFormatting>
  <conditionalFormatting sqref="I1:I18">
    <cfRule type="cellIs" dxfId="52" priority="3" operator="equal">
      <formula>"N"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7">
    <tabColor theme="8" tint="-0.499984740745262"/>
  </sheetPr>
  <dimension ref="A1:L15"/>
  <sheetViews>
    <sheetView workbookViewId="0">
      <pane ySplit="1" topLeftCell="A2" activePane="bottomLeft" state="frozen"/>
      <selection pane="bottomLeft" activeCell="D23" sqref="D23"/>
    </sheetView>
  </sheetViews>
  <sheetFormatPr defaultRowHeight="15"/>
  <cols>
    <col min="1" max="1" width="9.5703125" bestFit="1" customWidth="1"/>
    <col min="2" max="2" width="17" bestFit="1" customWidth="1"/>
    <col min="3" max="3" width="18.5703125" bestFit="1" customWidth="1"/>
    <col min="4" max="4" width="38.140625" customWidth="1"/>
    <col min="5" max="5" width="12.28515625" bestFit="1" customWidth="1"/>
    <col min="6" max="6" width="13.42578125" bestFit="1" customWidth="1"/>
    <col min="7" max="7" width="17" bestFit="1" customWidth="1"/>
    <col min="8" max="8" width="8.85546875" bestFit="1" customWidth="1"/>
    <col min="9" max="9" width="20.5703125" bestFit="1" customWidth="1"/>
  </cols>
  <sheetData>
    <row r="1" spans="1:12">
      <c r="A1" s="1" t="s">
        <v>2</v>
      </c>
      <c r="B1" s="1" t="s">
        <v>4</v>
      </c>
      <c r="C1" s="1" t="s">
        <v>1</v>
      </c>
      <c r="D1" s="1" t="s">
        <v>343</v>
      </c>
      <c r="E1" s="1" t="s">
        <v>5</v>
      </c>
      <c r="F1" s="1" t="s">
        <v>7</v>
      </c>
      <c r="G1" s="1" t="s">
        <v>6</v>
      </c>
      <c r="H1" s="1" t="s">
        <v>8</v>
      </c>
      <c r="I1" s="1" t="s">
        <v>9</v>
      </c>
      <c r="K1" s="1" t="s">
        <v>342</v>
      </c>
      <c r="L1" s="8">
        <f>MIN(G:G)</f>
        <v>0</v>
      </c>
    </row>
    <row r="2" spans="1:12">
      <c r="A2" s="3">
        <f ca="1">IF(tblNow_Div2B[[#This Row],[Rider]]&lt;&gt;"",CELL("row", A2)-1,"")</f>
        <v>1</v>
      </c>
      <c r="B2" s="24" t="s">
        <v>604</v>
      </c>
      <c r="C2" s="24" t="s">
        <v>681</v>
      </c>
      <c r="D2" s="3" t="str">
        <f>CONCATENATE(tblNow_Div2B[[#This Row],[Rider]]," - ",tblNow_Div2B[[#This Row],[Club]])</f>
        <v>Bensley Wayne - GCC</v>
      </c>
      <c r="E2" s="26">
        <v>0</v>
      </c>
      <c r="F2" s="26">
        <v>1.7361111111111112E-2</v>
      </c>
      <c r="G2" s="6">
        <f>IF(AND(tblNow_Div2B[[#This Row],[Finish Time]]="",tblNow_Div2B[[#This Row],[Rider]]&lt;&gt;""),"DNF",tblNow_Div2B[[#This Row],[Finish Time]]-tblNow_Div2B[[#This Row],[Start Time]])</f>
        <v>1.7361111111111112E-2</v>
      </c>
      <c r="H2" s="1">
        <f ca="1">IF(AND(tblNow_Div2B[[#This Row],[Placing]]&lt;11,tblNow_Div2B[[#This Row],[Rider]]&lt;&gt;"",tblNow_Div2B[[#This Row],[Corrected Time]]&lt;&gt;"DNF"),11-tblNow_Div2B[[#This Row],[Placing]],0)</f>
        <v>10</v>
      </c>
      <c r="I2" s="1" t="str">
        <f>IF(ISNA(VLOOKUP(tblNow_Div2B[[#This Row],[Name / Club]],tblPointScore[Name / Club],1,FALSE)),"N","Y")</f>
        <v>Y</v>
      </c>
    </row>
    <row r="3" spans="1:12">
      <c r="A3" s="22">
        <f ca="1">IF(tblNow_Div2B[[#This Row],[Rider]]&lt;&gt;"",CELL("row", A3)-1,"")</f>
        <v>2</v>
      </c>
      <c r="B3" s="46" t="s">
        <v>320</v>
      </c>
      <c r="C3" s="46" t="s">
        <v>684</v>
      </c>
      <c r="D3" s="22" t="str">
        <f>CONCATENATE(tblNow_Div2B[[#This Row],[Rider]]," - ",tblNow_Div2B[[#This Row],[Club]])</f>
        <v>Thompson Michael - NVC</v>
      </c>
      <c r="E3" s="26">
        <v>0</v>
      </c>
      <c r="F3" s="26">
        <v>1.7361111111111112E-2</v>
      </c>
      <c r="G3" s="42">
        <f>IF(AND(tblNow_Div2B[[#This Row],[Finish Time]]="",tblNow_Div2B[[#This Row],[Rider]]&lt;&gt;""),"DNF",tblNow_Div2B[[#This Row],[Finish Time]]-tblNow_Div2B[[#This Row],[Start Time]])</f>
        <v>1.7361111111111112E-2</v>
      </c>
      <c r="H3" s="1">
        <f ca="1">IF(AND(tblNow_Div2B[[#This Row],[Placing]]&lt;11,tblNow_Div2B[[#This Row],[Rider]]&lt;&gt;"",tblNow_Div2B[[#This Row],[Corrected Time]]&lt;&gt;"DNF"),11-tblNow_Div2B[[#This Row],[Placing]],0)</f>
        <v>9</v>
      </c>
      <c r="I3" s="23" t="str">
        <f>IF(ISNA(VLOOKUP(tblNow_Div2B[[#This Row],[Name / Club]],tblPointScore[Name / Club],1,FALSE)),"N","Y")</f>
        <v>Y</v>
      </c>
    </row>
    <row r="4" spans="1:12">
      <c r="A4" s="22">
        <f ca="1">IF(tblNow_Div2B[[#This Row],[Rider]]&lt;&gt;"",CELL("row", A4)-1,"")</f>
        <v>3</v>
      </c>
      <c r="B4" s="46" t="s">
        <v>719</v>
      </c>
      <c r="C4" s="46" t="s">
        <v>685</v>
      </c>
      <c r="D4" s="22" t="str">
        <f>CONCATENATE(tblNow_Div2B[[#This Row],[Rider]]," - ",tblNow_Div2B[[#This Row],[Club]])</f>
        <v>Trkulja Amelia - ICC</v>
      </c>
      <c r="E4" s="26">
        <v>0</v>
      </c>
      <c r="F4" s="26">
        <v>1.7361111111111112E-2</v>
      </c>
      <c r="G4" s="42">
        <f>IF(AND(tblNow_Div2B[[#This Row],[Finish Time]]="",tblNow_Div2B[[#This Row],[Rider]]&lt;&gt;""),"DNF",tblNow_Div2B[[#This Row],[Finish Time]]-tblNow_Div2B[[#This Row],[Start Time]])</f>
        <v>1.7361111111111112E-2</v>
      </c>
      <c r="H4" s="1">
        <f ca="1">IF(AND(tblNow_Div2B[[#This Row],[Placing]]&lt;11,tblNow_Div2B[[#This Row],[Rider]]&lt;&gt;"",tblNow_Div2B[[#This Row],[Corrected Time]]&lt;&gt;"DNF"),11-tblNow_Div2B[[#This Row],[Placing]],0)</f>
        <v>8</v>
      </c>
      <c r="I4" s="23" t="str">
        <f>IF(ISNA(VLOOKUP(tblNow_Div2B[[#This Row],[Name / Club]],tblPointScore[Name / Club],1,FALSE)),"N","Y")</f>
        <v>Y</v>
      </c>
    </row>
    <row r="5" spans="1:12">
      <c r="A5" s="22">
        <f ca="1">IF(tblNow_Div2B[[#This Row],[Rider]]&lt;&gt;"",CELL("row", A5)-1,"")</f>
        <v>4</v>
      </c>
      <c r="B5" s="46" t="s">
        <v>720</v>
      </c>
      <c r="C5" s="46" t="s">
        <v>684</v>
      </c>
      <c r="D5" s="22" t="str">
        <f>CONCATENATE(tblNow_Div2B[[#This Row],[Rider]]," - ",tblNow_Div2B[[#This Row],[Club]])</f>
        <v>Martin Scott - NVC</v>
      </c>
      <c r="E5" s="26">
        <v>0</v>
      </c>
      <c r="F5" s="26">
        <v>1.7361111111111112E-2</v>
      </c>
      <c r="G5" s="42">
        <f>IF(AND(tblNow_Div2B[[#This Row],[Finish Time]]="",tblNow_Div2B[[#This Row],[Rider]]&lt;&gt;""),"DNF",tblNow_Div2B[[#This Row],[Finish Time]]-tblNow_Div2B[[#This Row],[Start Time]])</f>
        <v>1.7361111111111112E-2</v>
      </c>
      <c r="H5" s="1">
        <f ca="1">IF(AND(tblNow_Div2B[[#This Row],[Placing]]&lt;11,tblNow_Div2B[[#This Row],[Rider]]&lt;&gt;"",tblNow_Div2B[[#This Row],[Corrected Time]]&lt;&gt;"DNF"),11-tblNow_Div2B[[#This Row],[Placing]],0)</f>
        <v>7</v>
      </c>
      <c r="I5" s="23" t="str">
        <f>IF(ISNA(VLOOKUP(tblNow_Div2B[[#This Row],[Name / Club]],tblPointScore[Name / Club],1,FALSE)),"N","Y")</f>
        <v>Y</v>
      </c>
    </row>
    <row r="6" spans="1:12">
      <c r="A6" s="22">
        <f ca="1">IF(tblNow_Div2B[[#This Row],[Rider]]&lt;&gt;"",CELL("row", A6)-1,"")</f>
        <v>5</v>
      </c>
      <c r="B6" s="46" t="s">
        <v>695</v>
      </c>
      <c r="C6" s="46" t="s">
        <v>681</v>
      </c>
      <c r="D6" s="22" t="str">
        <f>CONCATENATE(tblNow_Div2B[[#This Row],[Rider]]," - ",tblNow_Div2B[[#This Row],[Club]])</f>
        <v>Wallace Tamika - GCC</v>
      </c>
      <c r="E6" s="26">
        <v>0</v>
      </c>
      <c r="F6" s="26">
        <v>1.7361111111111112E-2</v>
      </c>
      <c r="G6" s="42">
        <f>IF(AND(tblNow_Div2B[[#This Row],[Finish Time]]="",tblNow_Div2B[[#This Row],[Rider]]&lt;&gt;""),"DNF",tblNow_Div2B[[#This Row],[Finish Time]]-tblNow_Div2B[[#This Row],[Start Time]])</f>
        <v>1.7361111111111112E-2</v>
      </c>
      <c r="H6" s="1">
        <f ca="1">IF(AND(tblNow_Div2B[[#This Row],[Placing]]&lt;11,tblNow_Div2B[[#This Row],[Rider]]&lt;&gt;"",tblNow_Div2B[[#This Row],[Corrected Time]]&lt;&gt;"DNF"),11-tblNow_Div2B[[#This Row],[Placing]],0)</f>
        <v>6</v>
      </c>
      <c r="I6" s="23" t="str">
        <f>IF(ISNA(VLOOKUP(tblNow_Div2B[[#This Row],[Name / Club]],tblPointScore[Name / Club],1,FALSE)),"N","Y")</f>
        <v>Y</v>
      </c>
    </row>
    <row r="7" spans="1:12">
      <c r="A7" s="22">
        <f ca="1">IF(tblNow_Div2B[[#This Row],[Rider]]&lt;&gt;"",CELL("row", A7)-1,"")</f>
        <v>6</v>
      </c>
      <c r="B7" s="46" t="s">
        <v>48</v>
      </c>
      <c r="C7" s="46" t="s">
        <v>682</v>
      </c>
      <c r="D7" s="22" t="str">
        <f>CONCATENATE(tblNow_Div2B[[#This Row],[Rider]]," - ",tblNow_Div2B[[#This Row],[Club]])</f>
        <v>Gleeson Michael - CCC</v>
      </c>
      <c r="E7" s="26">
        <v>0</v>
      </c>
      <c r="F7" s="26">
        <v>1.7361111111111112E-2</v>
      </c>
      <c r="G7" s="42">
        <f>IF(AND(tblNow_Div2B[[#This Row],[Finish Time]]="",tblNow_Div2B[[#This Row],[Rider]]&lt;&gt;""),"DNF",tblNow_Div2B[[#This Row],[Finish Time]]-tblNow_Div2B[[#This Row],[Start Time]])</f>
        <v>1.7361111111111112E-2</v>
      </c>
      <c r="H7" s="1">
        <f ca="1">IF(AND(tblNow_Div2B[[#This Row],[Placing]]&lt;11,tblNow_Div2B[[#This Row],[Rider]]&lt;&gt;"",tblNow_Div2B[[#This Row],[Corrected Time]]&lt;&gt;"DNF"),11-tblNow_Div2B[[#This Row],[Placing]],0)</f>
        <v>5</v>
      </c>
      <c r="I7" s="23" t="str">
        <f>IF(ISNA(VLOOKUP(tblNow_Div2B[[#This Row],[Name / Club]],tblPointScore[Name / Club],1,FALSE)),"N","Y")</f>
        <v>Y</v>
      </c>
    </row>
    <row r="8" spans="1:12">
      <c r="A8" s="22">
        <f ca="1">IF(tblNow_Div2B[[#This Row],[Rider]]&lt;&gt;"",CELL("row", A8)-1,"")</f>
        <v>7</v>
      </c>
      <c r="B8" s="46" t="s">
        <v>49</v>
      </c>
      <c r="C8" s="46" t="s">
        <v>683</v>
      </c>
      <c r="D8" s="22" t="str">
        <f>CONCATENATE(tblNow_Div2B[[#This Row],[Rider]]," - ",tblNow_Div2B[[#This Row],[Club]])</f>
        <v>Hulm Zac - SHCC</v>
      </c>
      <c r="E8" s="26">
        <v>0</v>
      </c>
      <c r="F8" s="26">
        <v>1.7361111111111112E-2</v>
      </c>
      <c r="G8" s="42">
        <f>IF(AND(tblNow_Div2B[[#This Row],[Finish Time]]="",tblNow_Div2B[[#This Row],[Rider]]&lt;&gt;""),"DNF",tblNow_Div2B[[#This Row],[Finish Time]]-tblNow_Div2B[[#This Row],[Start Time]])</f>
        <v>1.7361111111111112E-2</v>
      </c>
      <c r="H8" s="1">
        <f ca="1">IF(AND(tblNow_Div2B[[#This Row],[Placing]]&lt;11,tblNow_Div2B[[#This Row],[Rider]]&lt;&gt;"",tblNow_Div2B[[#This Row],[Corrected Time]]&lt;&gt;"DNF"),11-tblNow_Div2B[[#This Row],[Placing]],0)</f>
        <v>4</v>
      </c>
      <c r="I8" s="23" t="str">
        <f>IF(ISNA(VLOOKUP(tblNow_Div2B[[#This Row],[Name / Club]],tblPointScore[Name / Club],1,FALSE)),"N","Y")</f>
        <v>Y</v>
      </c>
    </row>
    <row r="9" spans="1:12">
      <c r="A9" s="22">
        <f ca="1">IF(tblNow_Div2B[[#This Row],[Rider]]&lt;&gt;"",CELL("row", A9)-1,"")</f>
        <v>8</v>
      </c>
      <c r="B9" s="46" t="s">
        <v>721</v>
      </c>
      <c r="C9" s="46" t="s">
        <v>685</v>
      </c>
      <c r="D9" s="22" t="str">
        <f>CONCATENATE(tblNow_Div2B[[#This Row],[Rider]]," - ",tblNow_Div2B[[#This Row],[Club]])</f>
        <v>McMillan Adrian - ICC</v>
      </c>
      <c r="E9" s="26">
        <v>0</v>
      </c>
      <c r="F9" s="26">
        <v>1.7361111111111112E-2</v>
      </c>
      <c r="G9" s="42">
        <f>IF(AND(tblNow_Div2B[[#This Row],[Finish Time]]="",tblNow_Div2B[[#This Row],[Rider]]&lt;&gt;""),"DNF",tblNow_Div2B[[#This Row],[Finish Time]]-tblNow_Div2B[[#This Row],[Start Time]])</f>
        <v>1.7361111111111112E-2</v>
      </c>
      <c r="H9" s="1">
        <f ca="1">IF(AND(tblNow_Div2B[[#This Row],[Placing]]&lt;11,tblNow_Div2B[[#This Row],[Rider]]&lt;&gt;"",tblNow_Div2B[[#This Row],[Corrected Time]]&lt;&gt;"DNF"),11-tblNow_Div2B[[#This Row],[Placing]],0)</f>
        <v>3</v>
      </c>
      <c r="I9" s="23" t="str">
        <f>IF(ISNA(VLOOKUP(tblNow_Div2B[[#This Row],[Name / Club]],tblPointScore[Name / Club],1,FALSE)),"N","Y")</f>
        <v>Y</v>
      </c>
    </row>
    <row r="10" spans="1:12">
      <c r="A10" s="22">
        <f ca="1">IF(tblNow_Div2B[[#This Row],[Rider]]&lt;&gt;"",CELL("row", A10)-1,"")</f>
        <v>9</v>
      </c>
      <c r="B10" s="46" t="s">
        <v>16</v>
      </c>
      <c r="C10" s="46" t="s">
        <v>681</v>
      </c>
      <c r="D10" s="22" t="str">
        <f>CONCATENATE(tblNow_Div2B[[#This Row],[Rider]]," - ",tblNow_Div2B[[#This Row],[Club]])</f>
        <v>Rawlinson Brian - GCC</v>
      </c>
      <c r="E10" s="26">
        <v>0</v>
      </c>
      <c r="F10" s="26">
        <v>1.7361111111111112E-2</v>
      </c>
      <c r="G10" s="42">
        <f>IF(AND(tblNow_Div2B[[#This Row],[Finish Time]]="",tblNow_Div2B[[#This Row],[Rider]]&lt;&gt;""),"DNF",tblNow_Div2B[[#This Row],[Finish Time]]-tblNow_Div2B[[#This Row],[Start Time]])</f>
        <v>1.7361111111111112E-2</v>
      </c>
      <c r="H10" s="1">
        <f ca="1">IF(AND(tblNow_Div2B[[#This Row],[Placing]]&lt;11,tblNow_Div2B[[#This Row],[Rider]]&lt;&gt;"",tblNow_Div2B[[#This Row],[Corrected Time]]&lt;&gt;"DNF"),11-tblNow_Div2B[[#This Row],[Placing]],0)</f>
        <v>2</v>
      </c>
      <c r="I10" s="23" t="str">
        <f>IF(ISNA(VLOOKUP(tblNow_Div2B[[#This Row],[Name / Club]],tblPointScore[Name / Club],1,FALSE)),"N","Y")</f>
        <v>Y</v>
      </c>
    </row>
    <row r="11" spans="1:12">
      <c r="A11" s="22">
        <f ca="1">IF(tblNow_Div2B[[#This Row],[Rider]]&lt;&gt;"",CELL("row", A11)-1,"")</f>
        <v>10</v>
      </c>
      <c r="B11" s="7" t="s">
        <v>665</v>
      </c>
      <c r="C11" s="46" t="s">
        <v>682</v>
      </c>
      <c r="D11" s="22" t="str">
        <f>CONCATENATE(tblNow_Div2B[[#This Row],[Rider]]," - ",tblNow_Div2B[[#This Row],[Club]])</f>
        <v>McAulay Jordan - CCC</v>
      </c>
      <c r="E11" s="26">
        <v>0</v>
      </c>
      <c r="F11" s="26">
        <v>1.7361111111111112E-2</v>
      </c>
      <c r="G11" s="42">
        <f>IF(AND(tblNow_Div2B[[#This Row],[Finish Time]]="",tblNow_Div2B[[#This Row],[Rider]]&lt;&gt;""),"DNF",tblNow_Div2B[[#This Row],[Finish Time]]-tblNow_Div2B[[#This Row],[Start Time]])</f>
        <v>1.7361111111111112E-2</v>
      </c>
      <c r="H11" s="1">
        <f ca="1">IF(AND(tblNow_Div2B[[#This Row],[Placing]]&lt;11,tblNow_Div2B[[#This Row],[Rider]]&lt;&gt;"",tblNow_Div2B[[#This Row],[Corrected Time]]&lt;&gt;"DNF"),11-tblNow_Div2B[[#This Row],[Placing]],0)</f>
        <v>1</v>
      </c>
      <c r="I11" s="23" t="str">
        <f>IF(ISNA(VLOOKUP(tblNow_Div2B[[#This Row],[Name / Club]],tblPointScore[Name / Club],1,FALSE)),"N","Y")</f>
        <v>Y</v>
      </c>
    </row>
    <row r="12" spans="1:12">
      <c r="A12" s="22">
        <f ca="1">IF(tblNow_Div2B[[#This Row],[Rider]]&lt;&gt;"",CELL("row", A12)-1,"")</f>
        <v>11</v>
      </c>
      <c r="B12" s="46" t="s">
        <v>330</v>
      </c>
      <c r="C12" s="46" t="s">
        <v>681</v>
      </c>
      <c r="D12" s="22" t="str">
        <f>CONCATENATE(tblNow_Div2B[[#This Row],[Rider]]," - ",tblNow_Div2B[[#This Row],[Club]])</f>
        <v>Vaughan Martin - GCC</v>
      </c>
      <c r="E12" s="26"/>
      <c r="F12" s="26"/>
      <c r="G12" s="42" t="str">
        <f>IF(AND(tblNow_Div2B[[#This Row],[Finish Time]]="",tblNow_Div2B[[#This Row],[Rider]]&lt;&gt;""),"DNF",tblNow_Div2B[[#This Row],[Finish Time]]-tblNow_Div2B[[#This Row],[Start Time]])</f>
        <v>DNF</v>
      </c>
      <c r="H12" s="23">
        <f ca="1">IF(AND(tblNow_Div2B[[#This Row],[Placing]]&lt;11,tblNow_Div2B[[#This Row],[Rider]]&lt;&gt;"",tblNow_Div2B[[#This Row],[Corrected Time]]&lt;&gt;"DNF"),11-tblNow_Div2B[[#This Row],[Placing]],0)</f>
        <v>0</v>
      </c>
      <c r="I12" s="23" t="str">
        <f>IF(ISNA(VLOOKUP(tblNow_Div2B[[#This Row],[Name / Club]],tblPointScore[Name / Club],1,FALSE)),"N","Y")</f>
        <v>Y</v>
      </c>
    </row>
    <row r="13" spans="1:12">
      <c r="A13" s="22">
        <f ca="1">IF(tblNow_Div2B[[#This Row],[Rider]]&lt;&gt;"",CELL("row", A13)-1,"")</f>
        <v>12</v>
      </c>
      <c r="B13" s="46" t="s">
        <v>34</v>
      </c>
      <c r="C13" s="46" t="s">
        <v>685</v>
      </c>
      <c r="D13" s="22" t="str">
        <f>CONCATENATE(tblNow_Div2B[[#This Row],[Rider]]," - ",tblNow_Div2B[[#This Row],[Club]])</f>
        <v>Soto David - ICC</v>
      </c>
      <c r="E13" s="26"/>
      <c r="F13" s="26"/>
      <c r="G13" s="42" t="str">
        <f>IF(AND(tblNow_Div2B[[#This Row],[Finish Time]]="",tblNow_Div2B[[#This Row],[Rider]]&lt;&gt;""),"DNF",tblNow_Div2B[[#This Row],[Finish Time]]-tblNow_Div2B[[#This Row],[Start Time]])</f>
        <v>DNF</v>
      </c>
      <c r="H13" s="23">
        <f ca="1">IF(AND(tblNow_Div2B[[#This Row],[Placing]]&lt;11,tblNow_Div2B[[#This Row],[Rider]]&lt;&gt;"",tblNow_Div2B[[#This Row],[Corrected Time]]&lt;&gt;"DNF"),11-tblNow_Div2B[[#This Row],[Placing]],0)</f>
        <v>0</v>
      </c>
      <c r="I13" s="23" t="str">
        <f>IF(ISNA(VLOOKUP(tblNow_Div2B[[#This Row],[Name / Club]],tblPointScore[Name / Club],1,FALSE)),"N","Y")</f>
        <v>Y</v>
      </c>
    </row>
    <row r="14" spans="1:12">
      <c r="A14" s="22">
        <f ca="1">IF(tblNow_Div2B[[#This Row],[Rider]]&lt;&gt;"",CELL("row", A14)-1,"")</f>
        <v>13</v>
      </c>
      <c r="B14" s="46" t="s">
        <v>677</v>
      </c>
      <c r="C14" s="46" t="s">
        <v>684</v>
      </c>
      <c r="D14" s="22" t="str">
        <f>CONCATENATE(tblNow_Div2B[[#This Row],[Rider]]," - ",tblNow_Div2B[[#This Row],[Club]])</f>
        <v>Johns Graham - NVC</v>
      </c>
      <c r="E14" s="26"/>
      <c r="F14" s="26"/>
      <c r="G14" s="42" t="str">
        <f>IF(AND(tblNow_Div2B[[#This Row],[Finish Time]]="",tblNow_Div2B[[#This Row],[Rider]]&lt;&gt;""),"DNF",tblNow_Div2B[[#This Row],[Finish Time]]-tblNow_Div2B[[#This Row],[Start Time]])</f>
        <v>DNF</v>
      </c>
      <c r="H14" s="23">
        <f ca="1">IF(AND(tblNow_Div2B[[#This Row],[Placing]]&lt;11,tblNow_Div2B[[#This Row],[Rider]]&lt;&gt;"",tblNow_Div2B[[#This Row],[Corrected Time]]&lt;&gt;"DNF"),11-tblNow_Div2B[[#This Row],[Placing]],0)</f>
        <v>0</v>
      </c>
      <c r="I14" s="23" t="str">
        <f>IF(ISNA(VLOOKUP(tblNow_Div2B[[#This Row],[Name / Club]],tblPointScore[Name / Club],1,FALSE)),"N","Y")</f>
        <v>Y</v>
      </c>
    </row>
    <row r="15" spans="1:12">
      <c r="A15" s="22" t="str">
        <f ca="1">IF(tblNow_Div2B[[#This Row],[Rider]]&lt;&gt;"",CELL("row", A15)-1,"")</f>
        <v/>
      </c>
      <c r="B15" s="46"/>
      <c r="C15" s="46"/>
      <c r="D15" s="22" t="str">
        <f>CONCATENATE(tblNow_Div2B[[#This Row],[Rider]]," - ",tblNow_Div2B[[#This Row],[Club]])</f>
        <v xml:space="preserve"> - </v>
      </c>
      <c r="E15" s="26"/>
      <c r="F15" s="26"/>
      <c r="G15" s="42">
        <f>IF(AND(tblNow_Div2B[[#This Row],[Finish Time]]="",tblNow_Div2B[[#This Row],[Rider]]&lt;&gt;""),"DNF",tblNow_Div2B[[#This Row],[Finish Time]]-tblNow_Div2B[[#This Row],[Start Time]])</f>
        <v>0</v>
      </c>
      <c r="H15" s="23">
        <f ca="1">IF(AND(tblNow_Div2B[[#This Row],[Placing]]&lt;11,tblNow_Div2B[[#This Row],[Rider]]&lt;&gt;"",tblNow_Div2B[[#This Row],[Corrected Time]]&lt;&gt;"DNF"),11-tblNow_Div2B[[#This Row],[Placing]],0)</f>
        <v>0</v>
      </c>
      <c r="I15" s="23" t="str">
        <f>IF(ISNA(VLOOKUP(tblNow_Div2B[[#This Row],[Name / Club]],tblPointScore[Name / Club],1,FALSE)),"N","Y")</f>
        <v>N</v>
      </c>
    </row>
  </sheetData>
  <conditionalFormatting sqref="G1:G15">
    <cfRule type="cellIs" dxfId="40" priority="4" operator="equal">
      <formula>$L$1</formula>
    </cfRule>
  </conditionalFormatting>
  <conditionalFormatting sqref="I1:I15">
    <cfRule type="cellIs" dxfId="39" priority="3" operator="equal">
      <formula>"N"</formula>
    </cfRule>
  </conditionalFormatting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2">
    <tabColor theme="6" tint="-0.499984740745262"/>
  </sheetPr>
  <dimension ref="A1:L25"/>
  <sheetViews>
    <sheetView workbookViewId="0">
      <pane ySplit="1" topLeftCell="A2" activePane="bottomLeft" state="frozen"/>
      <selection pane="bottomLeft" activeCell="E2" sqref="E2:F25"/>
    </sheetView>
  </sheetViews>
  <sheetFormatPr defaultRowHeight="15"/>
  <cols>
    <col min="1" max="1" width="9.5703125" bestFit="1" customWidth="1"/>
    <col min="2" max="2" width="17" bestFit="1" customWidth="1"/>
    <col min="3" max="3" width="18.5703125" bestFit="1" customWidth="1"/>
    <col min="4" max="4" width="28" customWidth="1"/>
    <col min="5" max="5" width="12.28515625" bestFit="1" customWidth="1"/>
    <col min="6" max="6" width="13.42578125" bestFit="1" customWidth="1"/>
    <col min="7" max="7" width="17" bestFit="1" customWidth="1"/>
    <col min="8" max="8" width="8.85546875" bestFit="1" customWidth="1"/>
    <col min="9" max="9" width="20.5703125" bestFit="1" customWidth="1"/>
  </cols>
  <sheetData>
    <row r="1" spans="1:12">
      <c r="A1" s="1" t="s">
        <v>2</v>
      </c>
      <c r="B1" s="1" t="s">
        <v>4</v>
      </c>
      <c r="C1" s="1" t="s">
        <v>1</v>
      </c>
      <c r="D1" s="1" t="s">
        <v>343</v>
      </c>
      <c r="E1" s="1" t="s">
        <v>5</v>
      </c>
      <c r="F1" s="1" t="s">
        <v>7</v>
      </c>
      <c r="G1" s="1" t="s">
        <v>6</v>
      </c>
      <c r="H1" s="1" t="s">
        <v>8</v>
      </c>
      <c r="I1" s="1" t="s">
        <v>9</v>
      </c>
      <c r="K1" s="1" t="s">
        <v>342</v>
      </c>
      <c r="L1" s="8">
        <f>MIN(G:G)</f>
        <v>0</v>
      </c>
    </row>
    <row r="2" spans="1:12">
      <c r="A2" s="3" t="str">
        <f ca="1">IF(tblSthn_Div1[[#This Row],[Rider]]&lt;&gt;"",CELL("row", A2)-1,"")</f>
        <v/>
      </c>
      <c r="B2" s="2"/>
      <c r="C2" s="2"/>
      <c r="D2" s="3" t="str">
        <f>CONCATENATE(tblSthn_Div1[[#This Row],[Rider]]," - ",tblSthn_Div1[[#This Row],[Club]])</f>
        <v xml:space="preserve"> - </v>
      </c>
      <c r="E2" s="5"/>
      <c r="F2" s="5"/>
      <c r="G2" s="6">
        <f>IF(AND(tblSthn_Div1[[#This Row],[Finish Time]]="",tblSthn_Div1[[#This Row],[Rider]]&lt;&gt;""),"DNF",tblSthn_Div1[[#This Row],[Finish Time]]-tblSthn_Div1[[#This Row],[Start Time]])</f>
        <v>0</v>
      </c>
      <c r="H2" s="1">
        <f ca="1">IF(AND(tblSthn_Div1[[#This Row],[Placing]]&lt;11,tblSthn_Div1[[#This Row],[Rider]]&lt;&gt;"",tblSthn_Div1[[#This Row],[Corrected Time]]&lt;&gt;"DNF"),11-tblSthn_Div1[[#This Row],[Placing]],0)</f>
        <v>0</v>
      </c>
      <c r="I2" s="1" t="str">
        <f>IF(ISNA(VLOOKUP(tblSthn_Div1[[#This Row],[Name / Club]],tblPointScore[Name / Club],1,FALSE)),"N","Y")</f>
        <v>N</v>
      </c>
    </row>
    <row r="3" spans="1:12">
      <c r="A3" s="22" t="str">
        <f ca="1">IF(tblSthn_Div1[[#This Row],[Rider]]&lt;&gt;"",CELL("row", A3)-1,"")</f>
        <v/>
      </c>
      <c r="B3" s="40"/>
      <c r="C3" s="40"/>
      <c r="D3" s="22" t="str">
        <f>CONCATENATE(tblSthn_Div1[[#This Row],[Rider]]," - ",tblSthn_Div1[[#This Row],[Club]])</f>
        <v xml:space="preserve"> - </v>
      </c>
      <c r="E3" s="41"/>
      <c r="F3" s="5"/>
      <c r="G3" s="42">
        <f>IF(AND(tblSthn_Div1[[#This Row],[Finish Time]]="",tblSthn_Div1[[#This Row],[Rider]]&lt;&gt;""),"DNF",tblSthn_Div1[[#This Row],[Finish Time]]-tblSthn_Div1[[#This Row],[Start Time]])</f>
        <v>0</v>
      </c>
      <c r="H3" s="23">
        <f ca="1">IF(AND(tblSthn_Div1[[#This Row],[Placing]]&lt;11,tblSthn_Div1[[#This Row],[Rider]]&lt;&gt;"",tblSthn_Div1[[#This Row],[Corrected Time]]&lt;&gt;"DNF"),11-tblSthn_Div1[[#This Row],[Placing]],0)</f>
        <v>0</v>
      </c>
      <c r="I3" s="23" t="str">
        <f>IF(ISNA(VLOOKUP(tblSthn_Div1[[#This Row],[Name / Club]],tblPointScore[Name / Club],1,FALSE)),"N","Y")</f>
        <v>N</v>
      </c>
    </row>
    <row r="4" spans="1:12">
      <c r="A4" s="22" t="str">
        <f ca="1">IF(tblSthn_Div1[[#This Row],[Rider]]&lt;&gt;"",CELL("row", A4)-1,"")</f>
        <v/>
      </c>
      <c r="B4" s="40"/>
      <c r="C4" s="40"/>
      <c r="D4" s="3" t="str">
        <f>CONCATENATE(tblSthn_Div1[[#This Row],[Rider]]," - ",tblSthn_Div1[[#This Row],[Club]])</f>
        <v xml:space="preserve"> - </v>
      </c>
      <c r="E4" s="41"/>
      <c r="F4" s="5"/>
      <c r="G4" s="42">
        <f>IF(AND(tblSthn_Div1[[#This Row],[Finish Time]]="",tblSthn_Div1[[#This Row],[Rider]]&lt;&gt;""),"DNF",tblSthn_Div1[[#This Row],[Finish Time]]-tblSthn_Div1[[#This Row],[Start Time]])</f>
        <v>0</v>
      </c>
      <c r="H4" s="23">
        <f ca="1">IF(AND(tblSthn_Div1[[#This Row],[Placing]]&lt;11,tblSthn_Div1[[#This Row],[Rider]]&lt;&gt;"",tblSthn_Div1[[#This Row],[Corrected Time]]&lt;&gt;"DNF"),11-tblSthn_Div1[[#This Row],[Placing]],0)</f>
        <v>0</v>
      </c>
      <c r="I4" s="23" t="str">
        <f>IF(ISNA(VLOOKUP(tblSthn_Div1[[#This Row],[Name / Club]],tblPointScore[Name / Club],1,FALSE)),"N","Y")</f>
        <v>N</v>
      </c>
    </row>
    <row r="5" spans="1:12">
      <c r="A5" s="22" t="str">
        <f ca="1">IF(tblSthn_Div1[[#This Row],[Rider]]&lt;&gt;"",CELL("row", A5)-1,"")</f>
        <v/>
      </c>
      <c r="B5" s="40"/>
      <c r="C5" s="40"/>
      <c r="D5" s="3" t="str">
        <f>CONCATENATE(tblSthn_Div1[[#This Row],[Rider]]," - ",tblSthn_Div1[[#This Row],[Club]])</f>
        <v xml:space="preserve"> - </v>
      </c>
      <c r="E5" s="41"/>
      <c r="F5" s="5"/>
      <c r="G5" s="42">
        <f>IF(AND(tblSthn_Div1[[#This Row],[Finish Time]]="",tblSthn_Div1[[#This Row],[Rider]]&lt;&gt;""),"DNF",tblSthn_Div1[[#This Row],[Finish Time]]-tblSthn_Div1[[#This Row],[Start Time]])</f>
        <v>0</v>
      </c>
      <c r="H5" s="23">
        <f ca="1">IF(AND(tblSthn_Div1[[#This Row],[Placing]]&lt;11,tblSthn_Div1[[#This Row],[Rider]]&lt;&gt;"",tblSthn_Div1[[#This Row],[Corrected Time]]&lt;&gt;"DNF"),11-tblSthn_Div1[[#This Row],[Placing]],0)</f>
        <v>0</v>
      </c>
      <c r="I5" s="23" t="str">
        <f>IF(ISNA(VLOOKUP(tblSthn_Div1[[#This Row],[Name / Club]],tblPointScore[Name / Club],1,FALSE)),"N","Y")</f>
        <v>N</v>
      </c>
    </row>
    <row r="6" spans="1:12">
      <c r="A6" s="22" t="str">
        <f ca="1">IF(tblSthn_Div1[[#This Row],[Rider]]&lt;&gt;"",CELL("row", A6)-1,"")</f>
        <v/>
      </c>
      <c r="B6" s="40"/>
      <c r="C6" s="40"/>
      <c r="D6" s="22" t="str">
        <f>CONCATENATE(tblSthn_Div1[[#This Row],[Rider]]," - ",tblSthn_Div1[[#This Row],[Club]])</f>
        <v xml:space="preserve"> - </v>
      </c>
      <c r="E6" s="41"/>
      <c r="F6" s="5"/>
      <c r="G6" s="42">
        <f>IF(AND(tblSthn_Div1[[#This Row],[Finish Time]]="",tblSthn_Div1[[#This Row],[Rider]]&lt;&gt;""),"DNF",tblSthn_Div1[[#This Row],[Finish Time]]-tblSthn_Div1[[#This Row],[Start Time]])</f>
        <v>0</v>
      </c>
      <c r="H6" s="23">
        <f ca="1">IF(AND(tblSthn_Div1[[#This Row],[Placing]]&lt;11,tblSthn_Div1[[#This Row],[Rider]]&lt;&gt;"",tblSthn_Div1[[#This Row],[Corrected Time]]&lt;&gt;"DNF"),11-tblSthn_Div1[[#This Row],[Placing]],0)</f>
        <v>0</v>
      </c>
      <c r="I6" s="23" t="str">
        <f>IF(ISNA(VLOOKUP(tblSthn_Div1[[#This Row],[Name / Club]],tblPointScore[Name / Club],1,FALSE)),"N","Y")</f>
        <v>N</v>
      </c>
    </row>
    <row r="7" spans="1:12">
      <c r="A7" s="22" t="str">
        <f ca="1">IF(tblSthn_Div1[[#This Row],[Rider]]&lt;&gt;"",CELL("row", A7)-1,"")</f>
        <v/>
      </c>
      <c r="B7" s="40"/>
      <c r="C7" s="40"/>
      <c r="D7" s="22" t="str">
        <f>CONCATENATE(tblSthn_Div1[[#This Row],[Rider]]," - ",tblSthn_Div1[[#This Row],[Club]])</f>
        <v xml:space="preserve"> - </v>
      </c>
      <c r="E7" s="41"/>
      <c r="F7" s="5"/>
      <c r="G7" s="42">
        <f>IF(AND(tblSthn_Div1[[#This Row],[Finish Time]]="",tblSthn_Div1[[#This Row],[Rider]]&lt;&gt;""),"DNF",tblSthn_Div1[[#This Row],[Finish Time]]-tblSthn_Div1[[#This Row],[Start Time]])</f>
        <v>0</v>
      </c>
      <c r="H7" s="23">
        <f ca="1">IF(AND(tblSthn_Div1[[#This Row],[Placing]]&lt;11,tblSthn_Div1[[#This Row],[Rider]]&lt;&gt;"",tblSthn_Div1[[#This Row],[Corrected Time]]&lt;&gt;"DNF"),11-tblSthn_Div1[[#This Row],[Placing]],0)</f>
        <v>0</v>
      </c>
      <c r="I7" s="23" t="str">
        <f>IF(ISNA(VLOOKUP(tblSthn_Div1[[#This Row],[Name / Club]],tblPointScore[Name / Club],1,FALSE)),"N","Y")</f>
        <v>N</v>
      </c>
    </row>
    <row r="8" spans="1:12">
      <c r="A8" s="22" t="str">
        <f ca="1">IF(tblSthn_Div1[[#This Row],[Rider]]&lt;&gt;"",CELL("row", A8)-1,"")</f>
        <v/>
      </c>
      <c r="B8" s="40"/>
      <c r="C8" s="40"/>
      <c r="D8" s="22" t="str">
        <f>CONCATENATE(tblSthn_Div1[[#This Row],[Rider]]," - ",tblSthn_Div1[[#This Row],[Club]])</f>
        <v xml:space="preserve"> - </v>
      </c>
      <c r="E8" s="41"/>
      <c r="F8" s="5"/>
      <c r="G8" s="42">
        <f>IF(AND(tblSthn_Div1[[#This Row],[Finish Time]]="",tblSthn_Div1[[#This Row],[Rider]]&lt;&gt;""),"DNF",tblSthn_Div1[[#This Row],[Finish Time]]-tblSthn_Div1[[#This Row],[Start Time]])</f>
        <v>0</v>
      </c>
      <c r="H8" s="23">
        <f ca="1">IF(AND(tblSthn_Div1[[#This Row],[Placing]]&lt;11,tblSthn_Div1[[#This Row],[Rider]]&lt;&gt;"",tblSthn_Div1[[#This Row],[Corrected Time]]&lt;&gt;"DNF"),11-tblSthn_Div1[[#This Row],[Placing]],0)</f>
        <v>0</v>
      </c>
      <c r="I8" s="23" t="str">
        <f>IF(ISNA(VLOOKUP(tblSthn_Div1[[#This Row],[Name / Club]],tblPointScore[Name / Club],1,FALSE)),"N","Y")</f>
        <v>N</v>
      </c>
    </row>
    <row r="9" spans="1:12">
      <c r="A9" s="22" t="str">
        <f ca="1">IF(tblSthn_Div1[[#This Row],[Rider]]&lt;&gt;"",CELL("row", A9)-1,"")</f>
        <v/>
      </c>
      <c r="B9" s="40"/>
      <c r="C9" s="40"/>
      <c r="D9" s="22" t="str">
        <f>CONCATENATE(tblSthn_Div1[[#This Row],[Rider]]," - ",tblSthn_Div1[[#This Row],[Club]])</f>
        <v xml:space="preserve"> - </v>
      </c>
      <c r="E9" s="41"/>
      <c r="F9" s="5"/>
      <c r="G9" s="42">
        <f>IF(AND(tblSthn_Div1[[#This Row],[Finish Time]]="",tblSthn_Div1[[#This Row],[Rider]]&lt;&gt;""),"DNF",tblSthn_Div1[[#This Row],[Finish Time]]-tblSthn_Div1[[#This Row],[Start Time]])</f>
        <v>0</v>
      </c>
      <c r="H9" s="23">
        <f ca="1">IF(AND(tblSthn_Div1[[#This Row],[Placing]]&lt;11,tblSthn_Div1[[#This Row],[Rider]]&lt;&gt;"",tblSthn_Div1[[#This Row],[Corrected Time]]&lt;&gt;"DNF"),11-tblSthn_Div1[[#This Row],[Placing]],0)</f>
        <v>0</v>
      </c>
      <c r="I9" s="23" t="str">
        <f>IF(ISNA(VLOOKUP(tblSthn_Div1[[#This Row],[Name / Club]],tblPointScore[Name / Club],1,FALSE)),"N","Y")</f>
        <v>N</v>
      </c>
    </row>
    <row r="10" spans="1:12">
      <c r="A10" s="22" t="str">
        <f ca="1">IF(tblSthn_Div1[[#This Row],[Rider]]&lt;&gt;"",CELL("row", A10)-1,"")</f>
        <v/>
      </c>
      <c r="B10" s="40"/>
      <c r="C10" s="40"/>
      <c r="D10" s="22" t="str">
        <f>CONCATENATE(tblSthn_Div1[[#This Row],[Rider]]," - ",tblSthn_Div1[[#This Row],[Club]])</f>
        <v xml:space="preserve"> - </v>
      </c>
      <c r="E10" s="41"/>
      <c r="F10" s="5"/>
      <c r="G10" s="42">
        <f>IF(AND(tblSthn_Div1[[#This Row],[Finish Time]]="",tblSthn_Div1[[#This Row],[Rider]]&lt;&gt;""),"DNF",tblSthn_Div1[[#This Row],[Finish Time]]-tblSthn_Div1[[#This Row],[Start Time]])</f>
        <v>0</v>
      </c>
      <c r="H10" s="23">
        <f ca="1">IF(AND(tblSthn_Div1[[#This Row],[Placing]]&lt;11,tblSthn_Div1[[#This Row],[Rider]]&lt;&gt;"",tblSthn_Div1[[#This Row],[Corrected Time]]&lt;&gt;"DNF"),11-tblSthn_Div1[[#This Row],[Placing]],0)</f>
        <v>0</v>
      </c>
      <c r="I10" s="23" t="str">
        <f>IF(ISNA(VLOOKUP(tblSthn_Div1[[#This Row],[Name / Club]],tblPointScore[Name / Club],1,FALSE)),"N","Y")</f>
        <v>N</v>
      </c>
    </row>
    <row r="11" spans="1:12">
      <c r="A11" s="22" t="str">
        <f ca="1">IF(tblSthn_Div1[[#This Row],[Rider]]&lt;&gt;"",CELL("row", A11)-1,"")</f>
        <v/>
      </c>
      <c r="B11" s="40"/>
      <c r="C11" s="40"/>
      <c r="D11" s="22" t="str">
        <f>CONCATENATE(tblSthn_Div1[[#This Row],[Rider]]," - ",tblSthn_Div1[[#This Row],[Club]])</f>
        <v xml:space="preserve"> - </v>
      </c>
      <c r="E11" s="41"/>
      <c r="F11" s="5"/>
      <c r="G11" s="42">
        <f>IF(AND(tblSthn_Div1[[#This Row],[Finish Time]]="",tblSthn_Div1[[#This Row],[Rider]]&lt;&gt;""),"DNF",tblSthn_Div1[[#This Row],[Finish Time]]-tblSthn_Div1[[#This Row],[Start Time]])</f>
        <v>0</v>
      </c>
      <c r="H11" s="23">
        <f ca="1">IF(AND(tblSthn_Div1[[#This Row],[Placing]]&lt;11,tblSthn_Div1[[#This Row],[Rider]]&lt;&gt;"",tblSthn_Div1[[#This Row],[Corrected Time]]&lt;&gt;"DNF"),11-tblSthn_Div1[[#This Row],[Placing]],0)</f>
        <v>0</v>
      </c>
      <c r="I11" s="23" t="str">
        <f>IF(ISNA(VLOOKUP(tblSthn_Div1[[#This Row],[Name / Club]],tblPointScore[Name / Club],1,FALSE)),"N","Y")</f>
        <v>N</v>
      </c>
    </row>
    <row r="12" spans="1:12">
      <c r="A12" s="22" t="str">
        <f ca="1">IF(tblSthn_Div1[[#This Row],[Rider]]&lt;&gt;"",CELL("row", A12)-1,"")</f>
        <v/>
      </c>
      <c r="B12" s="40"/>
      <c r="C12" s="40"/>
      <c r="D12" s="22" t="str">
        <f>CONCATENATE(tblSthn_Div1[[#This Row],[Rider]]," - ",tblSthn_Div1[[#This Row],[Club]])</f>
        <v xml:space="preserve"> - </v>
      </c>
      <c r="E12" s="41"/>
      <c r="F12" s="5"/>
      <c r="G12" s="42">
        <f>IF(AND(tblSthn_Div1[[#This Row],[Finish Time]]="",tblSthn_Div1[[#This Row],[Rider]]&lt;&gt;""),"DNF",tblSthn_Div1[[#This Row],[Finish Time]]-tblSthn_Div1[[#This Row],[Start Time]])</f>
        <v>0</v>
      </c>
      <c r="H12" s="23">
        <f ca="1">IF(AND(tblSthn_Div1[[#This Row],[Placing]]&lt;11,tblSthn_Div1[[#This Row],[Rider]]&lt;&gt;"",tblSthn_Div1[[#This Row],[Corrected Time]]&lt;&gt;"DNF"),11-tblSthn_Div1[[#This Row],[Placing]],0)</f>
        <v>0</v>
      </c>
      <c r="I12" s="23" t="str">
        <f>IF(ISNA(VLOOKUP(tblSthn_Div1[[#This Row],[Name / Club]],tblPointScore[Name / Club],1,FALSE)),"N","Y")</f>
        <v>N</v>
      </c>
    </row>
    <row r="13" spans="1:12">
      <c r="A13" s="22" t="str">
        <f ca="1">IF(tblSthn_Div1[[#This Row],[Rider]]&lt;&gt;"",CELL("row", A13)-1,"")</f>
        <v/>
      </c>
      <c r="B13" s="40"/>
      <c r="C13" s="40"/>
      <c r="D13" s="22" t="str">
        <f>CONCATENATE(tblSthn_Div1[[#This Row],[Rider]]," - ",tblSthn_Div1[[#This Row],[Club]])</f>
        <v xml:space="preserve"> - </v>
      </c>
      <c r="E13" s="41"/>
      <c r="F13" s="5"/>
      <c r="G13" s="42">
        <f>IF(AND(tblSthn_Div1[[#This Row],[Finish Time]]="",tblSthn_Div1[[#This Row],[Rider]]&lt;&gt;""),"DNF",tblSthn_Div1[[#This Row],[Finish Time]]-tblSthn_Div1[[#This Row],[Start Time]])</f>
        <v>0</v>
      </c>
      <c r="H13" s="23">
        <f ca="1">IF(AND(tblSthn_Div1[[#This Row],[Placing]]&lt;11,tblSthn_Div1[[#This Row],[Rider]]&lt;&gt;"",tblSthn_Div1[[#This Row],[Corrected Time]]&lt;&gt;"DNF"),11-tblSthn_Div1[[#This Row],[Placing]],0)</f>
        <v>0</v>
      </c>
      <c r="I13" s="23" t="str">
        <f>IF(ISNA(VLOOKUP(tblSthn_Div1[[#This Row],[Name / Club]],tblPointScore[Name / Club],1,FALSE)),"N","Y")</f>
        <v>N</v>
      </c>
    </row>
    <row r="14" spans="1:12">
      <c r="A14" s="22" t="str">
        <f ca="1">IF(tblSthn_Div1[[#This Row],[Rider]]&lt;&gt;"",CELL("row", A14)-1,"")</f>
        <v/>
      </c>
      <c r="B14" s="40"/>
      <c r="C14" s="40"/>
      <c r="D14" s="22" t="str">
        <f>CONCATENATE(tblSthn_Div1[[#This Row],[Rider]]," - ",tblSthn_Div1[[#This Row],[Club]])</f>
        <v xml:space="preserve"> - </v>
      </c>
      <c r="E14" s="41"/>
      <c r="F14" s="5"/>
      <c r="G14" s="42">
        <f>IF(AND(tblSthn_Div1[[#This Row],[Finish Time]]="",tblSthn_Div1[[#This Row],[Rider]]&lt;&gt;""),"DNF",tblSthn_Div1[[#This Row],[Finish Time]]-tblSthn_Div1[[#This Row],[Start Time]])</f>
        <v>0</v>
      </c>
      <c r="H14" s="23">
        <f ca="1">IF(AND(tblSthn_Div1[[#This Row],[Placing]]&lt;11,tblSthn_Div1[[#This Row],[Rider]]&lt;&gt;"",tblSthn_Div1[[#This Row],[Corrected Time]]&lt;&gt;"DNF"),11-tblSthn_Div1[[#This Row],[Placing]],0)</f>
        <v>0</v>
      </c>
      <c r="I14" s="23" t="str">
        <f>IF(ISNA(VLOOKUP(tblSthn_Div1[[#This Row],[Name / Club]],tblPointScore[Name / Club],1,FALSE)),"N","Y")</f>
        <v>N</v>
      </c>
    </row>
    <row r="15" spans="1:12">
      <c r="A15" s="22" t="str">
        <f ca="1">IF(tblSthn_Div1[[#This Row],[Rider]]&lt;&gt;"",CELL("row", A15)-1,"")</f>
        <v/>
      </c>
      <c r="B15" s="40"/>
      <c r="C15" s="40"/>
      <c r="D15" s="22" t="str">
        <f>CONCATENATE(tblSthn_Div1[[#This Row],[Rider]]," - ",tblSthn_Div1[[#This Row],[Club]])</f>
        <v xml:space="preserve"> - </v>
      </c>
      <c r="E15" s="41"/>
      <c r="F15" s="41"/>
      <c r="G15" s="42">
        <f>IF(AND(tblSthn_Div1[[#This Row],[Finish Time]]="",tblSthn_Div1[[#This Row],[Rider]]&lt;&gt;""),"DNF",tblSthn_Div1[[#This Row],[Finish Time]]-tblSthn_Div1[[#This Row],[Start Time]])</f>
        <v>0</v>
      </c>
      <c r="H15" s="23">
        <f ca="1">IF(AND(tblSthn_Div1[[#This Row],[Placing]]&lt;11,tblSthn_Div1[[#This Row],[Rider]]&lt;&gt;"",tblSthn_Div1[[#This Row],[Corrected Time]]&lt;&gt;"DNF"),11-tblSthn_Div1[[#This Row],[Placing]],0)</f>
        <v>0</v>
      </c>
      <c r="I15" s="23" t="str">
        <f>IF(ISNA(VLOOKUP(tblSthn_Div1[[#This Row],[Name / Club]],tblPointScore[Name / Club],1,FALSE)),"N","Y")</f>
        <v>N</v>
      </c>
    </row>
    <row r="16" spans="1:12">
      <c r="A16" s="22" t="str">
        <f ca="1">IF(tblSthn_Div1[[#This Row],[Rider]]&lt;&gt;"",CELL("row", A16)-1,"")</f>
        <v/>
      </c>
      <c r="B16" s="40"/>
      <c r="C16" s="40"/>
      <c r="D16" s="22" t="str">
        <f>CONCATENATE(tblSthn_Div1[[#This Row],[Rider]]," - ",tblSthn_Div1[[#This Row],[Club]])</f>
        <v xml:space="preserve"> - </v>
      </c>
      <c r="E16" s="41"/>
      <c r="F16" s="41"/>
      <c r="G16" s="42">
        <f>IF(AND(tblSthn_Div1[[#This Row],[Finish Time]]="",tblSthn_Div1[[#This Row],[Rider]]&lt;&gt;""),"DNF",tblSthn_Div1[[#This Row],[Finish Time]]-tblSthn_Div1[[#This Row],[Start Time]])</f>
        <v>0</v>
      </c>
      <c r="H16" s="23">
        <f ca="1">IF(AND(tblSthn_Div1[[#This Row],[Placing]]&lt;11,tblSthn_Div1[[#This Row],[Rider]]&lt;&gt;"",tblSthn_Div1[[#This Row],[Corrected Time]]&lt;&gt;"DNF"),11-tblSthn_Div1[[#This Row],[Placing]],0)</f>
        <v>0</v>
      </c>
      <c r="I16" s="23" t="str">
        <f>IF(ISNA(VLOOKUP(tblSthn_Div1[[#This Row],[Name / Club]],tblPointScore[Name / Club],1,FALSE)),"N","Y")</f>
        <v>N</v>
      </c>
    </row>
    <row r="17" spans="1:9">
      <c r="A17" s="22" t="str">
        <f ca="1">IF(tblSthn_Div1[[#This Row],[Rider]]&lt;&gt;"",CELL("row", A17)-1,"")</f>
        <v/>
      </c>
      <c r="B17" s="40"/>
      <c r="C17" s="40"/>
      <c r="D17" s="22" t="str">
        <f>CONCATENATE(tblSthn_Div1[[#This Row],[Rider]]," - ",tblSthn_Div1[[#This Row],[Club]])</f>
        <v xml:space="preserve"> - </v>
      </c>
      <c r="E17" s="41"/>
      <c r="F17" s="41"/>
      <c r="G17" s="42">
        <f>IF(AND(tblSthn_Div1[[#This Row],[Finish Time]]="",tblSthn_Div1[[#This Row],[Rider]]&lt;&gt;""),"DNF",tblSthn_Div1[[#This Row],[Finish Time]]-tblSthn_Div1[[#This Row],[Start Time]])</f>
        <v>0</v>
      </c>
      <c r="H17" s="23">
        <f ca="1">IF(AND(tblSthn_Div1[[#This Row],[Placing]]&lt;11,tblSthn_Div1[[#This Row],[Rider]]&lt;&gt;"",tblSthn_Div1[[#This Row],[Corrected Time]]&lt;&gt;"DNF"),11-tblSthn_Div1[[#This Row],[Placing]],0)</f>
        <v>0</v>
      </c>
      <c r="I17" s="23" t="str">
        <f>IF(ISNA(VLOOKUP(tblSthn_Div1[[#This Row],[Name / Club]],tblPointScore[Name / Club],1,FALSE)),"N","Y")</f>
        <v>N</v>
      </c>
    </row>
    <row r="18" spans="1:9">
      <c r="A18" s="22" t="str">
        <f ca="1">IF(tblSthn_Div1[[#This Row],[Rider]]&lt;&gt;"",CELL("row", A18)-1,"")</f>
        <v/>
      </c>
      <c r="B18" s="40"/>
      <c r="C18" s="40"/>
      <c r="D18" s="22" t="str">
        <f>CONCATENATE(tblSthn_Div1[[#This Row],[Rider]]," - ",tblSthn_Div1[[#This Row],[Club]])</f>
        <v xml:space="preserve"> - </v>
      </c>
      <c r="E18" s="41"/>
      <c r="F18" s="41"/>
      <c r="G18" s="42">
        <f>IF(AND(tblSthn_Div1[[#This Row],[Finish Time]]="",tblSthn_Div1[[#This Row],[Rider]]&lt;&gt;""),"DNF",tblSthn_Div1[[#This Row],[Finish Time]]-tblSthn_Div1[[#This Row],[Start Time]])</f>
        <v>0</v>
      </c>
      <c r="H18" s="23">
        <f ca="1">IF(AND(tblSthn_Div1[[#This Row],[Placing]]&lt;11,tblSthn_Div1[[#This Row],[Rider]]&lt;&gt;"",tblSthn_Div1[[#This Row],[Corrected Time]]&lt;&gt;"DNF"),11-tblSthn_Div1[[#This Row],[Placing]],0)</f>
        <v>0</v>
      </c>
      <c r="I18" s="23" t="str">
        <f>IF(ISNA(VLOOKUP(tblSthn_Div1[[#This Row],[Name / Club]],tblPointScore[Name / Club],1,FALSE)),"N","Y")</f>
        <v>N</v>
      </c>
    </row>
    <row r="19" spans="1:9">
      <c r="A19" s="22" t="str">
        <f ca="1">IF(tblSthn_Div1[[#This Row],[Rider]]&lt;&gt;"",CELL("row", A19)-1,"")</f>
        <v/>
      </c>
      <c r="B19" s="40"/>
      <c r="C19" s="40"/>
      <c r="D19" s="22" t="str">
        <f>CONCATENATE(tblSthn_Div1[[#This Row],[Rider]]," - ",tblSthn_Div1[[#This Row],[Club]])</f>
        <v xml:space="preserve"> - </v>
      </c>
      <c r="E19" s="41"/>
      <c r="F19" s="41"/>
      <c r="G19" s="42">
        <f>IF(AND(tblSthn_Div1[[#This Row],[Finish Time]]="",tblSthn_Div1[[#This Row],[Rider]]&lt;&gt;""),"DNF",tblSthn_Div1[[#This Row],[Finish Time]]-tblSthn_Div1[[#This Row],[Start Time]])</f>
        <v>0</v>
      </c>
      <c r="H19" s="23">
        <f ca="1">IF(AND(tblSthn_Div1[[#This Row],[Placing]]&lt;11,tblSthn_Div1[[#This Row],[Rider]]&lt;&gt;"",tblSthn_Div1[[#This Row],[Corrected Time]]&lt;&gt;"DNF"),11-tblSthn_Div1[[#This Row],[Placing]],0)</f>
        <v>0</v>
      </c>
      <c r="I19" s="23" t="str">
        <f>IF(ISNA(VLOOKUP(tblSthn_Div1[[#This Row],[Name / Club]],tblPointScore[Name / Club],1,FALSE)),"N","Y")</f>
        <v>N</v>
      </c>
    </row>
    <row r="20" spans="1:9">
      <c r="A20" s="22" t="str">
        <f ca="1">IF(tblSthn_Div1[[#This Row],[Rider]]&lt;&gt;"",CELL("row", A20)-1,"")</f>
        <v/>
      </c>
      <c r="B20" s="40"/>
      <c r="C20" s="40"/>
      <c r="D20" s="22" t="str">
        <f>CONCATENATE(tblSthn_Div1[[#This Row],[Rider]]," - ",tblSthn_Div1[[#This Row],[Club]])</f>
        <v xml:space="preserve"> - </v>
      </c>
      <c r="E20" s="41"/>
      <c r="F20" s="41"/>
      <c r="G20" s="42">
        <f>IF(AND(tblSthn_Div1[[#This Row],[Finish Time]]="",tblSthn_Div1[[#This Row],[Rider]]&lt;&gt;""),"DNF",tblSthn_Div1[[#This Row],[Finish Time]]-tblSthn_Div1[[#This Row],[Start Time]])</f>
        <v>0</v>
      </c>
      <c r="H20" s="23">
        <f ca="1">IF(AND(tblSthn_Div1[[#This Row],[Placing]]&lt;11,tblSthn_Div1[[#This Row],[Rider]]&lt;&gt;"",tblSthn_Div1[[#This Row],[Corrected Time]]&lt;&gt;"DNF"),11-tblSthn_Div1[[#This Row],[Placing]],0)</f>
        <v>0</v>
      </c>
      <c r="I20" s="23" t="str">
        <f>IF(ISNA(VLOOKUP(tblSthn_Div1[[#This Row],[Name / Club]],tblPointScore[Name / Club],1,FALSE)),"N","Y")</f>
        <v>N</v>
      </c>
    </row>
    <row r="21" spans="1:9">
      <c r="A21" s="22" t="str">
        <f ca="1">IF(tblSthn_Div1[[#This Row],[Rider]]&lt;&gt;"",CELL("row", A21)-1,"")</f>
        <v/>
      </c>
      <c r="B21" s="40"/>
      <c r="C21" s="40"/>
      <c r="D21" s="22" t="str">
        <f>CONCATENATE(tblSthn_Div1[[#This Row],[Rider]]," - ",tblSthn_Div1[[#This Row],[Club]])</f>
        <v xml:space="preserve"> - </v>
      </c>
      <c r="E21" s="41"/>
      <c r="F21" s="41"/>
      <c r="G21" s="42">
        <f>IF(AND(tblSthn_Div1[[#This Row],[Finish Time]]="",tblSthn_Div1[[#This Row],[Rider]]&lt;&gt;""),"DNF",tblSthn_Div1[[#This Row],[Finish Time]]-tblSthn_Div1[[#This Row],[Start Time]])</f>
        <v>0</v>
      </c>
      <c r="H21" s="23">
        <f ca="1">IF(AND(tblSthn_Div1[[#This Row],[Placing]]&lt;11,tblSthn_Div1[[#This Row],[Rider]]&lt;&gt;"",tblSthn_Div1[[#This Row],[Corrected Time]]&lt;&gt;"DNF"),11-tblSthn_Div1[[#This Row],[Placing]],0)</f>
        <v>0</v>
      </c>
      <c r="I21" s="23" t="str">
        <f>IF(ISNA(VLOOKUP(tblSthn_Div1[[#This Row],[Name / Club]],tblPointScore[Name / Club],1,FALSE)),"N","Y")</f>
        <v>N</v>
      </c>
    </row>
    <row r="22" spans="1:9">
      <c r="A22" s="22" t="str">
        <f ca="1">IF(tblSthn_Div1[[#This Row],[Rider]]&lt;&gt;"",CELL("row", A22)-1,"")</f>
        <v/>
      </c>
      <c r="B22" s="40"/>
      <c r="C22" s="40"/>
      <c r="D22" s="22" t="str">
        <f>CONCATENATE(tblSthn_Div1[[#This Row],[Rider]]," - ",tblSthn_Div1[[#This Row],[Club]])</f>
        <v xml:space="preserve"> - </v>
      </c>
      <c r="E22" s="41"/>
      <c r="F22" s="41"/>
      <c r="G22" s="42">
        <f>IF(AND(tblSthn_Div1[[#This Row],[Finish Time]]="",tblSthn_Div1[[#This Row],[Rider]]&lt;&gt;""),"DNF",tblSthn_Div1[[#This Row],[Finish Time]]-tblSthn_Div1[[#This Row],[Start Time]])</f>
        <v>0</v>
      </c>
      <c r="H22" s="23">
        <f ca="1">IF(AND(tblSthn_Div1[[#This Row],[Placing]]&lt;11,tblSthn_Div1[[#This Row],[Rider]]&lt;&gt;"",tblSthn_Div1[[#This Row],[Corrected Time]]&lt;&gt;"DNF"),11-tblSthn_Div1[[#This Row],[Placing]],0)</f>
        <v>0</v>
      </c>
      <c r="I22" s="23" t="str">
        <f>IF(ISNA(VLOOKUP(tblSthn_Div1[[#This Row],[Name / Club]],tblPointScore[Name / Club],1,FALSE)),"N","Y")</f>
        <v>N</v>
      </c>
    </row>
    <row r="23" spans="1:9">
      <c r="A23" s="22" t="str">
        <f ca="1">IF(tblSthn_Div1[[#This Row],[Rider]]&lt;&gt;"",CELL("row", A23)-1,"")</f>
        <v/>
      </c>
      <c r="B23" s="40"/>
      <c r="C23" s="40"/>
      <c r="D23" s="22" t="str">
        <f>CONCATENATE(tblSthn_Div1[[#This Row],[Rider]]," - ",tblSthn_Div1[[#This Row],[Club]])</f>
        <v xml:space="preserve"> - </v>
      </c>
      <c r="E23" s="41"/>
      <c r="F23" s="41"/>
      <c r="G23" s="42">
        <f>IF(AND(tblSthn_Div1[[#This Row],[Finish Time]]="",tblSthn_Div1[[#This Row],[Rider]]&lt;&gt;""),"DNF",tblSthn_Div1[[#This Row],[Finish Time]]-tblSthn_Div1[[#This Row],[Start Time]])</f>
        <v>0</v>
      </c>
      <c r="H23" s="23">
        <f ca="1">IF(AND(tblSthn_Div1[[#This Row],[Placing]]&lt;11,tblSthn_Div1[[#This Row],[Rider]]&lt;&gt;"",tblSthn_Div1[[#This Row],[Corrected Time]]&lt;&gt;"DNF"),11-tblSthn_Div1[[#This Row],[Placing]],0)</f>
        <v>0</v>
      </c>
      <c r="I23" s="23" t="str">
        <f>IF(ISNA(VLOOKUP(tblSthn_Div1[[#This Row],[Name / Club]],tblPointScore[Name / Club],1,FALSE)),"N","Y")</f>
        <v>N</v>
      </c>
    </row>
    <row r="24" spans="1:9">
      <c r="A24" s="22" t="str">
        <f ca="1">IF(tblSthn_Div1[[#This Row],[Rider]]&lt;&gt;"",CELL("row", A24)-1,"")</f>
        <v/>
      </c>
      <c r="B24" s="40"/>
      <c r="C24" s="40"/>
      <c r="D24" s="22" t="str">
        <f>CONCATENATE(tblSthn_Div1[[#This Row],[Rider]]," - ",tblSthn_Div1[[#This Row],[Club]])</f>
        <v xml:space="preserve"> - </v>
      </c>
      <c r="E24" s="41"/>
      <c r="F24" s="41"/>
      <c r="G24" s="42">
        <f>IF(AND(tblSthn_Div1[[#This Row],[Finish Time]]="",tblSthn_Div1[[#This Row],[Rider]]&lt;&gt;""),"DNF",tblSthn_Div1[[#This Row],[Finish Time]]-tblSthn_Div1[[#This Row],[Start Time]])</f>
        <v>0</v>
      </c>
      <c r="H24" s="23">
        <f ca="1">IF(AND(tblSthn_Div1[[#This Row],[Placing]]&lt;11,tblSthn_Div1[[#This Row],[Rider]]&lt;&gt;"",tblSthn_Div1[[#This Row],[Corrected Time]]&lt;&gt;"DNF"),11-tblSthn_Div1[[#This Row],[Placing]],0)</f>
        <v>0</v>
      </c>
      <c r="I24" s="23" t="str">
        <f>IF(ISNA(VLOOKUP(tblSthn_Div1[[#This Row],[Name / Club]],tblPointScore[Name / Club],1,FALSE)),"N","Y")</f>
        <v>N</v>
      </c>
    </row>
    <row r="25" spans="1:9">
      <c r="A25" s="22" t="str">
        <f ca="1">IF(tblSthn_Div1[[#This Row],[Rider]]&lt;&gt;"",CELL("row", A25)-1,"")</f>
        <v/>
      </c>
      <c r="B25" s="40"/>
      <c r="C25" s="40"/>
      <c r="D25" s="22" t="str">
        <f>CONCATENATE(tblSthn_Div1[[#This Row],[Rider]]," - ",tblSthn_Div1[[#This Row],[Club]])</f>
        <v xml:space="preserve"> - </v>
      </c>
      <c r="E25" s="41"/>
      <c r="F25" s="5"/>
      <c r="G25" s="42">
        <f>IF(AND(tblSthn_Div1[[#This Row],[Finish Time]]="",tblSthn_Div1[[#This Row],[Rider]]&lt;&gt;""),"DNF",tblSthn_Div1[[#This Row],[Finish Time]]-tblSthn_Div1[[#This Row],[Start Time]])</f>
        <v>0</v>
      </c>
      <c r="H25" s="23">
        <f ca="1">IF(AND(tblSthn_Div1[[#This Row],[Placing]]&lt;11,tblSthn_Div1[[#This Row],[Rider]]&lt;&gt;"",tblSthn_Div1[[#This Row],[Corrected Time]]&lt;&gt;"DNF"),11-tblSthn_Div1[[#This Row],[Placing]],0)</f>
        <v>0</v>
      </c>
      <c r="I25" s="23" t="str">
        <f>IF(ISNA(VLOOKUP(tblSthn_Div1[[#This Row],[Name / Club]],tblPointScore[Name / Club],1,FALSE)),"N","Y")</f>
        <v>N</v>
      </c>
    </row>
  </sheetData>
  <conditionalFormatting sqref="G1:G25">
    <cfRule type="cellIs" dxfId="27" priority="2" operator="equal">
      <formula>$L$1</formula>
    </cfRule>
  </conditionalFormatting>
  <conditionalFormatting sqref="I1:I25">
    <cfRule type="cellIs" dxfId="26" priority="1" operator="equal">
      <formula>"N"</formula>
    </cfRule>
  </conditionalFormatting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3">
    <tabColor theme="6" tint="-0.499984740745262"/>
  </sheetPr>
  <dimension ref="A1:L26"/>
  <sheetViews>
    <sheetView workbookViewId="0">
      <pane ySplit="1" topLeftCell="A2" activePane="bottomLeft" state="frozen"/>
      <selection pane="bottomLeft" activeCell="E2" sqref="E2:F26"/>
    </sheetView>
  </sheetViews>
  <sheetFormatPr defaultRowHeight="15"/>
  <cols>
    <col min="1" max="1" width="9.5703125" bestFit="1" customWidth="1"/>
    <col min="2" max="2" width="17" bestFit="1" customWidth="1"/>
    <col min="3" max="3" width="18.5703125" bestFit="1" customWidth="1"/>
    <col min="4" max="4" width="28" customWidth="1"/>
    <col min="5" max="5" width="12.28515625" bestFit="1" customWidth="1"/>
    <col min="6" max="6" width="13.42578125" bestFit="1" customWidth="1"/>
    <col min="7" max="7" width="17" bestFit="1" customWidth="1"/>
    <col min="8" max="8" width="8.85546875" bestFit="1" customWidth="1"/>
    <col min="9" max="9" width="20.5703125" bestFit="1" customWidth="1"/>
  </cols>
  <sheetData>
    <row r="1" spans="1:12">
      <c r="A1" s="1" t="s">
        <v>2</v>
      </c>
      <c r="B1" s="1" t="s">
        <v>4</v>
      </c>
      <c r="C1" s="1" t="s">
        <v>1</v>
      </c>
      <c r="D1" s="1" t="s">
        <v>343</v>
      </c>
      <c r="E1" s="1" t="s">
        <v>5</v>
      </c>
      <c r="F1" s="1" t="s">
        <v>7</v>
      </c>
      <c r="G1" s="1" t="s">
        <v>6</v>
      </c>
      <c r="H1" s="1" t="s">
        <v>8</v>
      </c>
      <c r="I1" s="1" t="s">
        <v>9</v>
      </c>
      <c r="K1" s="1" t="s">
        <v>342</v>
      </c>
      <c r="L1" s="8">
        <f>MIN(G:G)</f>
        <v>0</v>
      </c>
    </row>
    <row r="2" spans="1:12">
      <c r="A2" s="3" t="str">
        <f ca="1">IF(tblSthn_Div2[[#This Row],[Rider]]&lt;&gt;"",CELL("row", A2)-1,"")</f>
        <v/>
      </c>
      <c r="B2" s="2"/>
      <c r="C2" s="2"/>
      <c r="D2" s="3" t="str">
        <f>CONCATENATE(tblSthn_Div2[[#This Row],[Rider]]," - ",tblSthn_Div2[[#This Row],[Club]])</f>
        <v xml:space="preserve"> - </v>
      </c>
      <c r="E2" s="5"/>
      <c r="F2" s="5"/>
      <c r="G2" s="6">
        <f>IF(AND(tblSthn_Div2[[#This Row],[Finish Time]]="",tblSthn_Div2[[#This Row],[Rider]]&lt;&gt;""),"DNF",tblSthn_Div2[[#This Row],[Finish Time]]-tblSthn_Div2[[#This Row],[Start Time]])</f>
        <v>0</v>
      </c>
      <c r="H2" s="1">
        <f ca="1">IF(AND(tblSthn_Div2[[#This Row],[Placing]]&lt;11,tblSthn_Div2[[#This Row],[Rider]]&lt;&gt;"",tblSthn_Div2[[#This Row],[Corrected Time]]&lt;&gt;"DNF"),11-tblSthn_Div2[[#This Row],[Placing]],0)</f>
        <v>0</v>
      </c>
      <c r="I2" s="1" t="str">
        <f>IF(ISNA(VLOOKUP(tblSthn_Div2[[#This Row],[Name / Club]],tblPointScore[Name / Club],1,FALSE)),"N","Y")</f>
        <v>N</v>
      </c>
    </row>
    <row r="3" spans="1:12">
      <c r="A3" s="22" t="str">
        <f ca="1">IF(tblSthn_Div2[[#This Row],[Rider]]&lt;&gt;"",CELL("row", A3)-1,"")</f>
        <v/>
      </c>
      <c r="B3" s="40"/>
      <c r="C3" s="40"/>
      <c r="D3" s="22" t="str">
        <f>CONCATENATE(tblSthn_Div2[[#This Row],[Rider]]," - ",tblSthn_Div2[[#This Row],[Club]])</f>
        <v xml:space="preserve"> - </v>
      </c>
      <c r="E3" s="41"/>
      <c r="F3" s="41"/>
      <c r="G3" s="42">
        <f>IF(AND(tblSthn_Div2[[#This Row],[Finish Time]]="",tblSthn_Div2[[#This Row],[Rider]]&lt;&gt;""),"DNF",tblSthn_Div2[[#This Row],[Finish Time]]-tblSthn_Div2[[#This Row],[Start Time]])</f>
        <v>0</v>
      </c>
      <c r="H3" s="23">
        <f ca="1">IF(AND(tblSthn_Div2[[#This Row],[Placing]]&lt;11,tblSthn_Div2[[#This Row],[Rider]]&lt;&gt;"",tblSthn_Div2[[#This Row],[Corrected Time]]&lt;&gt;"DNF"),11-tblSthn_Div2[[#This Row],[Placing]],0)</f>
        <v>0</v>
      </c>
      <c r="I3" s="23" t="str">
        <f>IF(ISNA(VLOOKUP(tblSthn_Div2[[#This Row],[Name / Club]],tblPointScore[Name / Club],1,FALSE)),"N","Y")</f>
        <v>N</v>
      </c>
    </row>
    <row r="4" spans="1:12">
      <c r="A4" s="22" t="str">
        <f ca="1">IF(tblSthn_Div2[[#This Row],[Rider]]&lt;&gt;"",CELL("row", A4)-1,"")</f>
        <v/>
      </c>
      <c r="B4" s="40"/>
      <c r="C4" s="40"/>
      <c r="D4" s="22" t="str">
        <f>CONCATENATE(tblSthn_Div2[[#This Row],[Rider]]," - ",tblSthn_Div2[[#This Row],[Club]])</f>
        <v xml:space="preserve"> - </v>
      </c>
      <c r="E4" s="41"/>
      <c r="F4" s="41"/>
      <c r="G4" s="42">
        <f>IF(AND(tblSthn_Div2[[#This Row],[Finish Time]]="",tblSthn_Div2[[#This Row],[Rider]]&lt;&gt;""),"DNF",tblSthn_Div2[[#This Row],[Finish Time]]-tblSthn_Div2[[#This Row],[Start Time]])</f>
        <v>0</v>
      </c>
      <c r="H4" s="23">
        <f ca="1">IF(AND(tblSthn_Div2[[#This Row],[Placing]]&lt;11,tblSthn_Div2[[#This Row],[Rider]]&lt;&gt;"",tblSthn_Div2[[#This Row],[Corrected Time]]&lt;&gt;"DNF"),11-tblSthn_Div2[[#This Row],[Placing]],0)</f>
        <v>0</v>
      </c>
      <c r="I4" s="23" t="str">
        <f>IF(ISNA(VLOOKUP(tblSthn_Div2[[#This Row],[Name / Club]],tblPointScore[Name / Club],1,FALSE)),"N","Y")</f>
        <v>N</v>
      </c>
    </row>
    <row r="5" spans="1:12">
      <c r="A5" s="22" t="str">
        <f ca="1">IF(tblSthn_Div2[[#This Row],[Rider]]&lt;&gt;"",CELL("row", A5)-1,"")</f>
        <v/>
      </c>
      <c r="B5" s="40"/>
      <c r="C5" s="40"/>
      <c r="D5" s="22" t="str">
        <f>CONCATENATE(tblSthn_Div2[[#This Row],[Rider]]," - ",tblSthn_Div2[[#This Row],[Club]])</f>
        <v xml:space="preserve"> - </v>
      </c>
      <c r="E5" s="41"/>
      <c r="F5" s="41"/>
      <c r="G5" s="42">
        <f>IF(AND(tblSthn_Div2[[#This Row],[Finish Time]]="",tblSthn_Div2[[#This Row],[Rider]]&lt;&gt;""),"DNF",tblSthn_Div2[[#This Row],[Finish Time]]-tblSthn_Div2[[#This Row],[Start Time]])</f>
        <v>0</v>
      </c>
      <c r="H5" s="23">
        <f ca="1">IF(AND(tblSthn_Div2[[#This Row],[Placing]]&lt;11,tblSthn_Div2[[#This Row],[Rider]]&lt;&gt;"",tblSthn_Div2[[#This Row],[Corrected Time]]&lt;&gt;"DNF"),11-tblSthn_Div2[[#This Row],[Placing]],0)</f>
        <v>0</v>
      </c>
      <c r="I5" s="23" t="str">
        <f>IF(ISNA(VLOOKUP(tblSthn_Div2[[#This Row],[Name / Club]],tblPointScore[Name / Club],1,FALSE)),"N","Y")</f>
        <v>N</v>
      </c>
    </row>
    <row r="6" spans="1:12">
      <c r="A6" s="22" t="str">
        <f ca="1">IF(tblSthn_Div2[[#This Row],[Rider]]&lt;&gt;"",CELL("row", A6)-1,"")</f>
        <v/>
      </c>
      <c r="B6" s="40"/>
      <c r="C6" s="40"/>
      <c r="D6" s="22" t="str">
        <f>CONCATENATE(tblSthn_Div2[[#This Row],[Rider]]," - ",tblSthn_Div2[[#This Row],[Club]])</f>
        <v xml:space="preserve"> - </v>
      </c>
      <c r="E6" s="41"/>
      <c r="F6" s="41"/>
      <c r="G6" s="42">
        <f>IF(AND(tblSthn_Div2[[#This Row],[Finish Time]]="",tblSthn_Div2[[#This Row],[Rider]]&lt;&gt;""),"DNF",tblSthn_Div2[[#This Row],[Finish Time]]-tblSthn_Div2[[#This Row],[Start Time]])</f>
        <v>0</v>
      </c>
      <c r="H6" s="23">
        <f ca="1">IF(AND(tblSthn_Div2[[#This Row],[Placing]]&lt;11,tblSthn_Div2[[#This Row],[Rider]]&lt;&gt;"",tblSthn_Div2[[#This Row],[Corrected Time]]&lt;&gt;"DNF"),11-tblSthn_Div2[[#This Row],[Placing]],0)</f>
        <v>0</v>
      </c>
      <c r="I6" s="23" t="str">
        <f>IF(ISNA(VLOOKUP(tblSthn_Div2[[#This Row],[Name / Club]],tblPointScore[Name / Club],1,FALSE)),"N","Y")</f>
        <v>N</v>
      </c>
    </row>
    <row r="7" spans="1:12">
      <c r="A7" s="22" t="str">
        <f ca="1">IF(tblSthn_Div2[[#This Row],[Rider]]&lt;&gt;"",CELL("row", A7)-1,"")</f>
        <v/>
      </c>
      <c r="B7" s="40"/>
      <c r="C7" s="40"/>
      <c r="D7" s="22" t="str">
        <f>CONCATENATE(tblSthn_Div2[[#This Row],[Rider]]," - ",tblSthn_Div2[[#This Row],[Club]])</f>
        <v xml:space="preserve"> - </v>
      </c>
      <c r="E7" s="41"/>
      <c r="F7" s="41"/>
      <c r="G7" s="42">
        <f>IF(AND(tblSthn_Div2[[#This Row],[Finish Time]]="",tblSthn_Div2[[#This Row],[Rider]]&lt;&gt;""),"DNF",tblSthn_Div2[[#This Row],[Finish Time]]-tblSthn_Div2[[#This Row],[Start Time]])</f>
        <v>0</v>
      </c>
      <c r="H7" s="23">
        <f ca="1">IF(AND(tblSthn_Div2[[#This Row],[Placing]]&lt;11,tblSthn_Div2[[#This Row],[Rider]]&lt;&gt;"",tblSthn_Div2[[#This Row],[Corrected Time]]&lt;&gt;"DNF"),11-tblSthn_Div2[[#This Row],[Placing]],0)</f>
        <v>0</v>
      </c>
      <c r="I7" s="23" t="str">
        <f>IF(ISNA(VLOOKUP(tblSthn_Div2[[#This Row],[Name / Club]],tblPointScore[Name / Club],1,FALSE)),"N","Y")</f>
        <v>N</v>
      </c>
    </row>
    <row r="8" spans="1:12">
      <c r="A8" s="22" t="str">
        <f ca="1">IF(tblSthn_Div2[[#This Row],[Rider]]&lt;&gt;"",CELL("row", A8)-1,"")</f>
        <v/>
      </c>
      <c r="B8" s="7"/>
      <c r="C8" s="40"/>
      <c r="D8" s="22" t="str">
        <f>CONCATENATE(tblSthn_Div2[[#This Row],[Rider]]," - ",tblSthn_Div2[[#This Row],[Club]])</f>
        <v xml:space="preserve"> - </v>
      </c>
      <c r="E8" s="41"/>
      <c r="F8" s="41"/>
      <c r="G8" s="42">
        <f>IF(AND(tblSthn_Div2[[#This Row],[Finish Time]]="",tblSthn_Div2[[#This Row],[Rider]]&lt;&gt;""),"DNF",tblSthn_Div2[[#This Row],[Finish Time]]-tblSthn_Div2[[#This Row],[Start Time]])</f>
        <v>0</v>
      </c>
      <c r="H8" s="23">
        <f ca="1">IF(AND(tblSthn_Div2[[#This Row],[Placing]]&lt;11,tblSthn_Div2[[#This Row],[Rider]]&lt;&gt;"",tblSthn_Div2[[#This Row],[Corrected Time]]&lt;&gt;"DNF"),11-tblSthn_Div2[[#This Row],[Placing]],0)</f>
        <v>0</v>
      </c>
      <c r="I8" s="23" t="str">
        <f>IF(ISNA(VLOOKUP(tblSthn_Div2[[#This Row],[Name / Club]],tblPointScore[Name / Club],1,FALSE)),"N","Y")</f>
        <v>N</v>
      </c>
    </row>
    <row r="9" spans="1:12">
      <c r="A9" s="22" t="str">
        <f ca="1">IF(tblSthn_Div2[[#This Row],[Rider]]&lt;&gt;"",CELL("row", A9)-1,"")</f>
        <v/>
      </c>
      <c r="B9" s="40"/>
      <c r="C9" s="40"/>
      <c r="D9" s="22" t="str">
        <f>CONCATENATE(tblSthn_Div2[[#This Row],[Rider]]," - ",tblSthn_Div2[[#This Row],[Club]])</f>
        <v xml:space="preserve"> - </v>
      </c>
      <c r="E9" s="41"/>
      <c r="F9" s="41"/>
      <c r="G9" s="42">
        <f>IF(AND(tblSthn_Div2[[#This Row],[Finish Time]]="",tblSthn_Div2[[#This Row],[Rider]]&lt;&gt;""),"DNF",tblSthn_Div2[[#This Row],[Finish Time]]-tblSthn_Div2[[#This Row],[Start Time]])</f>
        <v>0</v>
      </c>
      <c r="H9" s="23">
        <f ca="1">IF(AND(tblSthn_Div2[[#This Row],[Placing]]&lt;11,tblSthn_Div2[[#This Row],[Rider]]&lt;&gt;"",tblSthn_Div2[[#This Row],[Corrected Time]]&lt;&gt;"DNF"),11-tblSthn_Div2[[#This Row],[Placing]],0)</f>
        <v>0</v>
      </c>
      <c r="I9" s="23" t="str">
        <f>IF(ISNA(VLOOKUP(tblSthn_Div2[[#This Row],[Name / Club]],tblPointScore[Name / Club],1,FALSE)),"N","Y")</f>
        <v>N</v>
      </c>
    </row>
    <row r="10" spans="1:12">
      <c r="A10" s="22" t="str">
        <f ca="1">IF(tblSthn_Div2[[#This Row],[Rider]]&lt;&gt;"",CELL("row", A10)-1,"")</f>
        <v/>
      </c>
      <c r="B10" s="40"/>
      <c r="C10" s="40"/>
      <c r="D10" s="22" t="str">
        <f>CONCATENATE(tblSthn_Div2[[#This Row],[Rider]]," - ",tblSthn_Div2[[#This Row],[Club]])</f>
        <v xml:space="preserve"> - </v>
      </c>
      <c r="E10" s="41"/>
      <c r="F10" s="41"/>
      <c r="G10" s="42">
        <f>IF(AND(tblSthn_Div2[[#This Row],[Finish Time]]="",tblSthn_Div2[[#This Row],[Rider]]&lt;&gt;""),"DNF",tblSthn_Div2[[#This Row],[Finish Time]]-tblSthn_Div2[[#This Row],[Start Time]])</f>
        <v>0</v>
      </c>
      <c r="H10" s="23">
        <f ca="1">IF(AND(tblSthn_Div2[[#This Row],[Placing]]&lt;11,tblSthn_Div2[[#This Row],[Rider]]&lt;&gt;"",tblSthn_Div2[[#This Row],[Corrected Time]]&lt;&gt;"DNF"),11-tblSthn_Div2[[#This Row],[Placing]],0)</f>
        <v>0</v>
      </c>
      <c r="I10" s="23" t="str">
        <f>IF(ISNA(VLOOKUP(tblSthn_Div2[[#This Row],[Name / Club]],tblPointScore[Name / Club],1,FALSE)),"N","Y")</f>
        <v>N</v>
      </c>
    </row>
    <row r="11" spans="1:12">
      <c r="A11" s="22" t="str">
        <f ca="1">IF(tblSthn_Div2[[#This Row],[Rider]]&lt;&gt;"",CELL("row", A11)-1,"")</f>
        <v/>
      </c>
      <c r="B11" s="40"/>
      <c r="C11" s="40"/>
      <c r="D11" s="22" t="str">
        <f>CONCATENATE(tblSthn_Div2[[#This Row],[Rider]]," - ",tblSthn_Div2[[#This Row],[Club]])</f>
        <v xml:space="preserve"> - </v>
      </c>
      <c r="E11" s="41"/>
      <c r="F11" s="41"/>
      <c r="G11" s="42">
        <f>IF(AND(tblSthn_Div2[[#This Row],[Finish Time]]="",tblSthn_Div2[[#This Row],[Rider]]&lt;&gt;""),"DNF",tblSthn_Div2[[#This Row],[Finish Time]]-tblSthn_Div2[[#This Row],[Start Time]])</f>
        <v>0</v>
      </c>
      <c r="H11" s="23">
        <f ca="1">IF(AND(tblSthn_Div2[[#This Row],[Placing]]&lt;11,tblSthn_Div2[[#This Row],[Rider]]&lt;&gt;"",tblSthn_Div2[[#This Row],[Corrected Time]]&lt;&gt;"DNF"),11-tblSthn_Div2[[#This Row],[Placing]],0)</f>
        <v>0</v>
      </c>
      <c r="I11" s="23" t="str">
        <f>IF(ISNA(VLOOKUP(tblSthn_Div2[[#This Row],[Name / Club]],tblPointScore[Name / Club],1,FALSE)),"N","Y")</f>
        <v>N</v>
      </c>
    </row>
    <row r="12" spans="1:12">
      <c r="A12" s="22" t="str">
        <f ca="1">IF(tblSthn_Div2[[#This Row],[Rider]]&lt;&gt;"",CELL("row", A12)-1,"")</f>
        <v/>
      </c>
      <c r="B12" s="40"/>
      <c r="C12" s="40"/>
      <c r="D12" s="22" t="str">
        <f>CONCATENATE(tblSthn_Div2[[#This Row],[Rider]]," - ",tblSthn_Div2[[#This Row],[Club]])</f>
        <v xml:space="preserve"> - </v>
      </c>
      <c r="E12" s="41"/>
      <c r="F12" s="41"/>
      <c r="G12" s="42">
        <f>IF(AND(tblSthn_Div2[[#This Row],[Finish Time]]="",tblSthn_Div2[[#This Row],[Rider]]&lt;&gt;""),"DNF",tblSthn_Div2[[#This Row],[Finish Time]]-tblSthn_Div2[[#This Row],[Start Time]])</f>
        <v>0</v>
      </c>
      <c r="H12" s="23">
        <f ca="1">IF(AND(tblSthn_Div2[[#This Row],[Placing]]&lt;11,tblSthn_Div2[[#This Row],[Rider]]&lt;&gt;"",tblSthn_Div2[[#This Row],[Corrected Time]]&lt;&gt;"DNF"),11-tblSthn_Div2[[#This Row],[Placing]],0)</f>
        <v>0</v>
      </c>
      <c r="I12" s="23" t="str">
        <f>IF(ISNA(VLOOKUP(tblSthn_Div2[[#This Row],[Name / Club]],tblPointScore[Name / Club],1,FALSE)),"N","Y")</f>
        <v>N</v>
      </c>
    </row>
    <row r="13" spans="1:12">
      <c r="A13" s="22" t="str">
        <f ca="1">IF(tblSthn_Div2[[#This Row],[Rider]]&lt;&gt;"",CELL("row", A13)-1,"")</f>
        <v/>
      </c>
      <c r="B13" s="40"/>
      <c r="C13" s="40"/>
      <c r="D13" s="22" t="str">
        <f>CONCATENATE(tblSthn_Div2[[#This Row],[Rider]]," - ",tblSthn_Div2[[#This Row],[Club]])</f>
        <v xml:space="preserve"> - </v>
      </c>
      <c r="E13" s="41"/>
      <c r="F13" s="41"/>
      <c r="G13" s="42">
        <f>IF(AND(tblSthn_Div2[[#This Row],[Finish Time]]="",tblSthn_Div2[[#This Row],[Rider]]&lt;&gt;""),"DNF",tblSthn_Div2[[#This Row],[Finish Time]]-tblSthn_Div2[[#This Row],[Start Time]])</f>
        <v>0</v>
      </c>
      <c r="H13" s="23">
        <f ca="1">IF(AND(tblSthn_Div2[[#This Row],[Placing]]&lt;11,tblSthn_Div2[[#This Row],[Rider]]&lt;&gt;"",tblSthn_Div2[[#This Row],[Corrected Time]]&lt;&gt;"DNF"),11-tblSthn_Div2[[#This Row],[Placing]],0)</f>
        <v>0</v>
      </c>
      <c r="I13" s="23" t="str">
        <f>IF(ISNA(VLOOKUP(tblSthn_Div2[[#This Row],[Name / Club]],tblPointScore[Name / Club],1,FALSE)),"N","Y")</f>
        <v>N</v>
      </c>
    </row>
    <row r="14" spans="1:12">
      <c r="A14" s="22" t="str">
        <f ca="1">IF(tblSthn_Div2[[#This Row],[Rider]]&lt;&gt;"",CELL("row", A14)-1,"")</f>
        <v/>
      </c>
      <c r="B14" s="40"/>
      <c r="C14" s="40"/>
      <c r="D14" s="22" t="str">
        <f>CONCATENATE(tblSthn_Div2[[#This Row],[Rider]]," - ",tblSthn_Div2[[#This Row],[Club]])</f>
        <v xml:space="preserve"> - </v>
      </c>
      <c r="E14" s="41"/>
      <c r="F14" s="41"/>
      <c r="G14" s="42">
        <f>IF(AND(tblSthn_Div2[[#This Row],[Finish Time]]="",tblSthn_Div2[[#This Row],[Rider]]&lt;&gt;""),"DNF",tblSthn_Div2[[#This Row],[Finish Time]]-tblSthn_Div2[[#This Row],[Start Time]])</f>
        <v>0</v>
      </c>
      <c r="H14" s="23">
        <f ca="1">IF(AND(tblSthn_Div2[[#This Row],[Placing]]&lt;11,tblSthn_Div2[[#This Row],[Rider]]&lt;&gt;"",tblSthn_Div2[[#This Row],[Corrected Time]]&lt;&gt;"DNF"),11-tblSthn_Div2[[#This Row],[Placing]],0)</f>
        <v>0</v>
      </c>
      <c r="I14" s="23" t="str">
        <f>IF(ISNA(VLOOKUP(tblSthn_Div2[[#This Row],[Name / Club]],tblPointScore[Name / Club],1,FALSE)),"N","Y")</f>
        <v>N</v>
      </c>
    </row>
    <row r="15" spans="1:12">
      <c r="A15" s="22" t="str">
        <f ca="1">IF(tblSthn_Div2[[#This Row],[Rider]]&lt;&gt;"",CELL("row", A15)-1,"")</f>
        <v/>
      </c>
      <c r="B15" s="40"/>
      <c r="C15" s="40"/>
      <c r="D15" s="22" t="str">
        <f>CONCATENATE(tblSthn_Div2[[#This Row],[Rider]]," - ",tblSthn_Div2[[#This Row],[Club]])</f>
        <v xml:space="preserve"> - </v>
      </c>
      <c r="E15" s="41"/>
      <c r="F15" s="41"/>
      <c r="G15" s="42">
        <f>IF(AND(tblSthn_Div2[[#This Row],[Finish Time]]="",tblSthn_Div2[[#This Row],[Rider]]&lt;&gt;""),"DNF",tblSthn_Div2[[#This Row],[Finish Time]]-tblSthn_Div2[[#This Row],[Start Time]])</f>
        <v>0</v>
      </c>
      <c r="H15" s="23">
        <f ca="1">IF(AND(tblSthn_Div2[[#This Row],[Placing]]&lt;11,tblSthn_Div2[[#This Row],[Rider]]&lt;&gt;"",tblSthn_Div2[[#This Row],[Corrected Time]]&lt;&gt;"DNF"),11-tblSthn_Div2[[#This Row],[Placing]],0)</f>
        <v>0</v>
      </c>
      <c r="I15" s="23" t="str">
        <f>IF(ISNA(VLOOKUP(tblSthn_Div2[[#This Row],[Name / Club]],tblPointScore[Name / Club],1,FALSE)),"N","Y")</f>
        <v>N</v>
      </c>
    </row>
    <row r="16" spans="1:12">
      <c r="A16" s="22" t="str">
        <f ca="1">IF(tblSthn_Div2[[#This Row],[Rider]]&lt;&gt;"",CELL("row", A16)-1,"")</f>
        <v/>
      </c>
      <c r="B16" s="40"/>
      <c r="C16" s="40"/>
      <c r="D16" s="22" t="str">
        <f>CONCATENATE(tblSthn_Div2[[#This Row],[Rider]]," - ",tblSthn_Div2[[#This Row],[Club]])</f>
        <v xml:space="preserve"> - </v>
      </c>
      <c r="E16" s="41"/>
      <c r="F16" s="41"/>
      <c r="G16" s="42">
        <f>IF(AND(tblSthn_Div2[[#This Row],[Finish Time]]="",tblSthn_Div2[[#This Row],[Rider]]&lt;&gt;""),"DNF",tblSthn_Div2[[#This Row],[Finish Time]]-tblSthn_Div2[[#This Row],[Start Time]])</f>
        <v>0</v>
      </c>
      <c r="H16" s="23">
        <f ca="1">IF(AND(tblSthn_Div2[[#This Row],[Placing]]&lt;11,tblSthn_Div2[[#This Row],[Rider]]&lt;&gt;"",tblSthn_Div2[[#This Row],[Corrected Time]]&lt;&gt;"DNF"),11-tblSthn_Div2[[#This Row],[Placing]],0)</f>
        <v>0</v>
      </c>
      <c r="I16" s="23" t="str">
        <f>IF(ISNA(VLOOKUP(tblSthn_Div2[[#This Row],[Name / Club]],tblPointScore[Name / Club],1,FALSE)),"N","Y")</f>
        <v>N</v>
      </c>
    </row>
    <row r="17" spans="1:9">
      <c r="A17" s="22" t="str">
        <f ca="1">IF(tblSthn_Div2[[#This Row],[Rider]]&lt;&gt;"",CELL("row", A17)-1,"")</f>
        <v/>
      </c>
      <c r="B17" s="40"/>
      <c r="C17" s="40"/>
      <c r="D17" s="22" t="str">
        <f>CONCATENATE(tblSthn_Div2[[#This Row],[Rider]]," - ",tblSthn_Div2[[#This Row],[Club]])</f>
        <v xml:space="preserve"> - </v>
      </c>
      <c r="E17" s="41"/>
      <c r="F17" s="41"/>
      <c r="G17" s="42">
        <f>IF(AND(tblSthn_Div2[[#This Row],[Finish Time]]="",tblSthn_Div2[[#This Row],[Rider]]&lt;&gt;""),"DNF",tblSthn_Div2[[#This Row],[Finish Time]]-tblSthn_Div2[[#This Row],[Start Time]])</f>
        <v>0</v>
      </c>
      <c r="H17" s="23">
        <f ca="1">IF(AND(tblSthn_Div2[[#This Row],[Placing]]&lt;11,tblSthn_Div2[[#This Row],[Rider]]&lt;&gt;"",tblSthn_Div2[[#This Row],[Corrected Time]]&lt;&gt;"DNF"),11-tblSthn_Div2[[#This Row],[Placing]],0)</f>
        <v>0</v>
      </c>
      <c r="I17" s="23" t="str">
        <f>IF(ISNA(VLOOKUP(tblSthn_Div2[[#This Row],[Name / Club]],tblPointScore[Name / Club],1,FALSE)),"N","Y")</f>
        <v>N</v>
      </c>
    </row>
    <row r="18" spans="1:9">
      <c r="A18" s="22" t="str">
        <f ca="1">IF(tblSthn_Div2[[#This Row],[Rider]]&lt;&gt;"",CELL("row", A18)-1,"")</f>
        <v/>
      </c>
      <c r="B18" s="40"/>
      <c r="C18" s="40"/>
      <c r="D18" s="22" t="str">
        <f>CONCATENATE(tblSthn_Div2[[#This Row],[Rider]]," - ",tblSthn_Div2[[#This Row],[Club]])</f>
        <v xml:space="preserve"> - </v>
      </c>
      <c r="E18" s="41"/>
      <c r="F18" s="41"/>
      <c r="G18" s="42">
        <f>IF(AND(tblSthn_Div2[[#This Row],[Finish Time]]="",tblSthn_Div2[[#This Row],[Rider]]&lt;&gt;""),"DNF",tblSthn_Div2[[#This Row],[Finish Time]]-tblSthn_Div2[[#This Row],[Start Time]])</f>
        <v>0</v>
      </c>
      <c r="H18" s="23">
        <f ca="1">IF(AND(tblSthn_Div2[[#This Row],[Placing]]&lt;11,tblSthn_Div2[[#This Row],[Rider]]&lt;&gt;"",tblSthn_Div2[[#This Row],[Corrected Time]]&lt;&gt;"DNF"),11-tblSthn_Div2[[#This Row],[Placing]],0)</f>
        <v>0</v>
      </c>
      <c r="I18" s="23" t="str">
        <f>IF(ISNA(VLOOKUP(tblSthn_Div2[[#This Row],[Name / Club]],tblPointScore[Name / Club],1,FALSE)),"N","Y")</f>
        <v>N</v>
      </c>
    </row>
    <row r="19" spans="1:9">
      <c r="A19" s="22" t="str">
        <f ca="1">IF(tblSthn_Div2[[#This Row],[Rider]]&lt;&gt;"",CELL("row", A19)-1,"")</f>
        <v/>
      </c>
      <c r="B19" s="40"/>
      <c r="C19" s="40"/>
      <c r="D19" s="22" t="str">
        <f>CONCATENATE(tblSthn_Div2[[#This Row],[Rider]]," - ",tblSthn_Div2[[#This Row],[Club]])</f>
        <v xml:space="preserve"> - </v>
      </c>
      <c r="E19" s="41"/>
      <c r="F19" s="41"/>
      <c r="G19" s="42">
        <f>IF(AND(tblSthn_Div2[[#This Row],[Finish Time]]="",tblSthn_Div2[[#This Row],[Rider]]&lt;&gt;""),"DNF",tblSthn_Div2[[#This Row],[Finish Time]]-tblSthn_Div2[[#This Row],[Start Time]])</f>
        <v>0</v>
      </c>
      <c r="H19" s="23">
        <f ca="1">IF(AND(tblSthn_Div2[[#This Row],[Placing]]&lt;11,tblSthn_Div2[[#This Row],[Rider]]&lt;&gt;"",tblSthn_Div2[[#This Row],[Corrected Time]]&lt;&gt;"DNF"),11-tblSthn_Div2[[#This Row],[Placing]],0)</f>
        <v>0</v>
      </c>
      <c r="I19" s="23" t="str">
        <f>IF(ISNA(VLOOKUP(tblSthn_Div2[[#This Row],[Name / Club]],tblPointScore[Name / Club],1,FALSE)),"N","Y")</f>
        <v>N</v>
      </c>
    </row>
    <row r="20" spans="1:9">
      <c r="A20" s="22" t="str">
        <f ca="1">IF(tblSthn_Div2[[#This Row],[Rider]]&lt;&gt;"",CELL("row", A20)-1,"")</f>
        <v/>
      </c>
      <c r="B20" s="40"/>
      <c r="C20" s="40"/>
      <c r="D20" s="22" t="str">
        <f>CONCATENATE(tblSthn_Div2[[#This Row],[Rider]]," - ",tblSthn_Div2[[#This Row],[Club]])</f>
        <v xml:space="preserve"> - </v>
      </c>
      <c r="E20" s="41"/>
      <c r="F20" s="41"/>
      <c r="G20" s="42">
        <f>IF(AND(tblSthn_Div2[[#This Row],[Finish Time]]="",tblSthn_Div2[[#This Row],[Rider]]&lt;&gt;""),"DNF",tblSthn_Div2[[#This Row],[Finish Time]]-tblSthn_Div2[[#This Row],[Start Time]])</f>
        <v>0</v>
      </c>
      <c r="H20" s="23">
        <f ca="1">IF(AND(tblSthn_Div2[[#This Row],[Placing]]&lt;11,tblSthn_Div2[[#This Row],[Rider]]&lt;&gt;"",tblSthn_Div2[[#This Row],[Corrected Time]]&lt;&gt;"DNF"),11-tblSthn_Div2[[#This Row],[Placing]],0)</f>
        <v>0</v>
      </c>
      <c r="I20" s="23" t="str">
        <f>IF(ISNA(VLOOKUP(tblSthn_Div2[[#This Row],[Name / Club]],tblPointScore[Name / Club],1,FALSE)),"N","Y")</f>
        <v>N</v>
      </c>
    </row>
    <row r="21" spans="1:9">
      <c r="A21" s="22" t="str">
        <f ca="1">IF(tblSthn_Div2[[#This Row],[Rider]]&lt;&gt;"",CELL("row", A21)-1,"")</f>
        <v/>
      </c>
      <c r="B21" s="40"/>
      <c r="C21" s="40"/>
      <c r="D21" s="22" t="str">
        <f>CONCATENATE(tblSthn_Div2[[#This Row],[Rider]]," - ",tblSthn_Div2[[#This Row],[Club]])</f>
        <v xml:space="preserve"> - </v>
      </c>
      <c r="E21" s="41"/>
      <c r="F21" s="41"/>
      <c r="G21" s="42">
        <f>IF(AND(tblSthn_Div2[[#This Row],[Finish Time]]="",tblSthn_Div2[[#This Row],[Rider]]&lt;&gt;""),"DNF",tblSthn_Div2[[#This Row],[Finish Time]]-tblSthn_Div2[[#This Row],[Start Time]])</f>
        <v>0</v>
      </c>
      <c r="H21" s="23">
        <f ca="1">IF(AND(tblSthn_Div2[[#This Row],[Placing]]&lt;11,tblSthn_Div2[[#This Row],[Rider]]&lt;&gt;"",tblSthn_Div2[[#This Row],[Corrected Time]]&lt;&gt;"DNF"),11-tblSthn_Div2[[#This Row],[Placing]],0)</f>
        <v>0</v>
      </c>
      <c r="I21" s="23" t="str">
        <f>IF(ISNA(VLOOKUP(tblSthn_Div2[[#This Row],[Name / Club]],tblPointScore[Name / Club],1,FALSE)),"N","Y")</f>
        <v>N</v>
      </c>
    </row>
    <row r="22" spans="1:9">
      <c r="A22" s="22" t="str">
        <f ca="1">IF(tblSthn_Div2[[#This Row],[Rider]]&lt;&gt;"",CELL("row", A22)-1,"")</f>
        <v/>
      </c>
      <c r="B22" s="40"/>
      <c r="C22" s="40"/>
      <c r="D22" s="22" t="str">
        <f>CONCATENATE(tblSthn_Div2[[#This Row],[Rider]]," - ",tblSthn_Div2[[#This Row],[Club]])</f>
        <v xml:space="preserve"> - </v>
      </c>
      <c r="E22" s="41"/>
      <c r="F22" s="41"/>
      <c r="G22" s="42">
        <f>IF(AND(tblSthn_Div2[[#This Row],[Finish Time]]="",tblSthn_Div2[[#This Row],[Rider]]&lt;&gt;""),"DNF",tblSthn_Div2[[#This Row],[Finish Time]]-tblSthn_Div2[[#This Row],[Start Time]])</f>
        <v>0</v>
      </c>
      <c r="H22" s="23">
        <f ca="1">IF(AND(tblSthn_Div2[[#This Row],[Placing]]&lt;11,tblSthn_Div2[[#This Row],[Rider]]&lt;&gt;"",tblSthn_Div2[[#This Row],[Corrected Time]]&lt;&gt;"DNF"),11-tblSthn_Div2[[#This Row],[Placing]],0)</f>
        <v>0</v>
      </c>
      <c r="I22" s="23" t="str">
        <f>IF(ISNA(VLOOKUP(tblSthn_Div2[[#This Row],[Name / Club]],tblPointScore[Name / Club],1,FALSE)),"N","Y")</f>
        <v>N</v>
      </c>
    </row>
    <row r="23" spans="1:9">
      <c r="A23" s="22" t="str">
        <f ca="1">IF(tblSthn_Div2[[#This Row],[Rider]]&lt;&gt;"",CELL("row", A23)-1,"")</f>
        <v/>
      </c>
      <c r="B23" s="40"/>
      <c r="C23" s="40"/>
      <c r="D23" s="22" t="str">
        <f>CONCATENATE(tblSthn_Div2[[#This Row],[Rider]]," - ",tblSthn_Div2[[#This Row],[Club]])</f>
        <v xml:space="preserve"> - </v>
      </c>
      <c r="E23" s="41"/>
      <c r="F23" s="41"/>
      <c r="G23" s="42">
        <f>IF(AND(tblSthn_Div2[[#This Row],[Finish Time]]="",tblSthn_Div2[[#This Row],[Rider]]&lt;&gt;""),"DNF",tblSthn_Div2[[#This Row],[Finish Time]]-tblSthn_Div2[[#This Row],[Start Time]])</f>
        <v>0</v>
      </c>
      <c r="H23" s="23">
        <f ca="1">IF(AND(tblSthn_Div2[[#This Row],[Placing]]&lt;11,tblSthn_Div2[[#This Row],[Rider]]&lt;&gt;"",tblSthn_Div2[[#This Row],[Corrected Time]]&lt;&gt;"DNF"),11-tblSthn_Div2[[#This Row],[Placing]],0)</f>
        <v>0</v>
      </c>
      <c r="I23" s="23" t="str">
        <f>IF(ISNA(VLOOKUP(tblSthn_Div2[[#This Row],[Name / Club]],tblPointScore[Name / Club],1,FALSE)),"N","Y")</f>
        <v>N</v>
      </c>
    </row>
    <row r="24" spans="1:9">
      <c r="A24" s="22" t="str">
        <f ca="1">IF(tblSthn_Div2[[#This Row],[Rider]]&lt;&gt;"",CELL("row", A24)-1,"")</f>
        <v/>
      </c>
      <c r="B24" s="40"/>
      <c r="C24" s="40"/>
      <c r="D24" s="22" t="str">
        <f>CONCATENATE(tblSthn_Div2[[#This Row],[Rider]]," - ",tblSthn_Div2[[#This Row],[Club]])</f>
        <v xml:space="preserve"> - </v>
      </c>
      <c r="E24" s="41"/>
      <c r="F24" s="41"/>
      <c r="G24" s="42">
        <f>IF(AND(tblSthn_Div2[[#This Row],[Finish Time]]="",tblSthn_Div2[[#This Row],[Rider]]&lt;&gt;""),"DNF",tblSthn_Div2[[#This Row],[Finish Time]]-tblSthn_Div2[[#This Row],[Start Time]])</f>
        <v>0</v>
      </c>
      <c r="H24" s="23">
        <f ca="1">IF(AND(tblSthn_Div2[[#This Row],[Placing]]&lt;11,tblSthn_Div2[[#This Row],[Rider]]&lt;&gt;"",tblSthn_Div2[[#This Row],[Corrected Time]]&lt;&gt;"DNF"),11-tblSthn_Div2[[#This Row],[Placing]],0)</f>
        <v>0</v>
      </c>
      <c r="I24" s="23" t="str">
        <f>IF(ISNA(VLOOKUP(tblSthn_Div2[[#This Row],[Name / Club]],tblPointScore[Name / Club],1,FALSE)),"N","Y")</f>
        <v>N</v>
      </c>
    </row>
    <row r="25" spans="1:9">
      <c r="A25" s="22" t="str">
        <f ca="1">IF(tblSthn_Div2[[#This Row],[Rider]]&lt;&gt;"",CELL("row", A25)-1,"")</f>
        <v/>
      </c>
      <c r="B25" s="40"/>
      <c r="C25" s="40"/>
      <c r="D25" s="22" t="str">
        <f>CONCATENATE(tblSthn_Div2[[#This Row],[Rider]]," - ",tblSthn_Div2[[#This Row],[Club]])</f>
        <v xml:space="preserve"> - </v>
      </c>
      <c r="E25" s="41"/>
      <c r="F25" s="41"/>
      <c r="G25" s="42">
        <f>IF(AND(tblSthn_Div2[[#This Row],[Finish Time]]="",tblSthn_Div2[[#This Row],[Rider]]&lt;&gt;""),"DNF",tblSthn_Div2[[#This Row],[Finish Time]]-tblSthn_Div2[[#This Row],[Start Time]])</f>
        <v>0</v>
      </c>
      <c r="H25" s="23">
        <f ca="1">IF(AND(tblSthn_Div2[[#This Row],[Placing]]&lt;11,tblSthn_Div2[[#This Row],[Rider]]&lt;&gt;"",tblSthn_Div2[[#This Row],[Corrected Time]]&lt;&gt;"DNF"),11-tblSthn_Div2[[#This Row],[Placing]],0)</f>
        <v>0</v>
      </c>
      <c r="I25" s="23" t="str">
        <f>IF(ISNA(VLOOKUP(tblSthn_Div2[[#This Row],[Name / Club]],tblPointScore[Name / Club],1,FALSE)),"N","Y")</f>
        <v>N</v>
      </c>
    </row>
    <row r="26" spans="1:9">
      <c r="A26" s="22" t="str">
        <f ca="1">IF(tblSthn_Div2[[#This Row],[Rider]]&lt;&gt;"",CELL("row", A26)-1,"")</f>
        <v/>
      </c>
      <c r="B26" s="40"/>
      <c r="C26" s="40"/>
      <c r="D26" s="22" t="str">
        <f>CONCATENATE(tblSthn_Div2[[#This Row],[Rider]]," - ",tblSthn_Div2[[#This Row],[Club]])</f>
        <v xml:space="preserve"> - </v>
      </c>
      <c r="E26" s="41"/>
      <c r="F26" s="41"/>
      <c r="G26" s="42">
        <f>IF(AND(tblSthn_Div2[[#This Row],[Finish Time]]="",tblSthn_Div2[[#This Row],[Rider]]&lt;&gt;""),"DNF",tblSthn_Div2[[#This Row],[Finish Time]]-tblSthn_Div2[[#This Row],[Start Time]])</f>
        <v>0</v>
      </c>
      <c r="H26" s="23">
        <f ca="1">IF(AND(tblSthn_Div2[[#This Row],[Placing]]&lt;11,tblSthn_Div2[[#This Row],[Rider]]&lt;&gt;"",tblSthn_Div2[[#This Row],[Corrected Time]]&lt;&gt;"DNF"),11-tblSthn_Div2[[#This Row],[Placing]],0)</f>
        <v>0</v>
      </c>
      <c r="I26" s="23" t="str">
        <f>IF(ISNA(VLOOKUP(tblSthn_Div2[[#This Row],[Name / Club]],tblPointScore[Name / Club],1,FALSE)),"N","Y")</f>
        <v>N</v>
      </c>
    </row>
  </sheetData>
  <conditionalFormatting sqref="G1:G26">
    <cfRule type="cellIs" dxfId="14" priority="2" operator="equal">
      <formula>$L$1</formula>
    </cfRule>
  </conditionalFormatting>
  <conditionalFormatting sqref="I1:I26">
    <cfRule type="cellIs" dxfId="13" priority="1" operator="equal">
      <formula>"N"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P9"/>
  <sheetViews>
    <sheetView workbookViewId="0">
      <selection activeCell="A2" sqref="A2"/>
    </sheetView>
  </sheetViews>
  <sheetFormatPr defaultRowHeight="15"/>
  <cols>
    <col min="1" max="1" width="18.5703125" style="1" bestFit="1" customWidth="1"/>
    <col min="2" max="15" width="6.42578125" style="1" customWidth="1"/>
    <col min="16" max="16384" width="9.140625" style="1"/>
  </cols>
  <sheetData>
    <row r="1" spans="1:16" ht="26.25" customHeight="1"/>
    <row r="2" spans="1:16" ht="45">
      <c r="A2" s="17" t="s">
        <v>1</v>
      </c>
      <c r="B2" s="30" t="s">
        <v>561</v>
      </c>
      <c r="C2" s="30" t="s">
        <v>562</v>
      </c>
      <c r="D2" s="28" t="s">
        <v>563</v>
      </c>
      <c r="E2" s="28" t="s">
        <v>564</v>
      </c>
      <c r="F2" s="31" t="s">
        <v>569</v>
      </c>
      <c r="G2" s="31" t="s">
        <v>568</v>
      </c>
      <c r="H2" s="31" t="s">
        <v>570</v>
      </c>
      <c r="I2" s="31" t="s">
        <v>567</v>
      </c>
      <c r="J2" s="32" t="s">
        <v>571</v>
      </c>
      <c r="K2" s="32" t="s">
        <v>572</v>
      </c>
      <c r="L2" s="32" t="s">
        <v>573</v>
      </c>
      <c r="M2" s="32" t="s">
        <v>574</v>
      </c>
      <c r="N2" s="29" t="s">
        <v>565</v>
      </c>
      <c r="O2" s="29" t="s">
        <v>566</v>
      </c>
      <c r="P2" s="18" t="s">
        <v>8</v>
      </c>
    </row>
    <row r="3" spans="1:16">
      <c r="A3" s="1" t="s">
        <v>703</v>
      </c>
      <c r="B3" s="51">
        <v>6</v>
      </c>
      <c r="C3" s="51">
        <v>5</v>
      </c>
      <c r="D3" s="51">
        <v>5</v>
      </c>
      <c r="E3" s="51">
        <v>6</v>
      </c>
      <c r="F3" s="1">
        <v>7</v>
      </c>
      <c r="G3" s="1">
        <v>3</v>
      </c>
      <c r="H3" s="1">
        <v>7</v>
      </c>
      <c r="I3" s="1">
        <v>7</v>
      </c>
      <c r="J3" s="1">
        <v>7</v>
      </c>
      <c r="K3" s="1">
        <v>3</v>
      </c>
      <c r="L3" s="1">
        <v>5</v>
      </c>
      <c r="M3" s="1">
        <v>4</v>
      </c>
      <c r="P3" s="1">
        <f>SUM(tblClubs[[#This Row],[Glbn Div 1]:[Sthn Div 2]])</f>
        <v>65</v>
      </c>
    </row>
    <row r="4" spans="1:16">
      <c r="A4" s="1" t="s">
        <v>18</v>
      </c>
      <c r="B4" s="51">
        <v>4</v>
      </c>
      <c r="C4" s="51">
        <v>7</v>
      </c>
      <c r="D4" s="51">
        <v>6</v>
      </c>
      <c r="E4" s="51">
        <v>5</v>
      </c>
      <c r="F4" s="1">
        <v>5</v>
      </c>
      <c r="G4" s="1">
        <v>6</v>
      </c>
      <c r="H4" s="1">
        <v>5</v>
      </c>
      <c r="J4" s="1">
        <v>6</v>
      </c>
      <c r="K4" s="1">
        <v>7</v>
      </c>
      <c r="L4" s="1">
        <v>6</v>
      </c>
      <c r="M4" s="1">
        <v>5</v>
      </c>
      <c r="P4" s="1">
        <f>SUM(tblClubs[[#This Row],[Glbn Div 1]:[Sthn Div 2]])</f>
        <v>62</v>
      </c>
    </row>
    <row r="5" spans="1:16">
      <c r="A5" s="1" t="s">
        <v>41</v>
      </c>
      <c r="B5" s="51">
        <v>5</v>
      </c>
      <c r="C5" s="51">
        <v>3</v>
      </c>
      <c r="D5" s="51">
        <v>2</v>
      </c>
      <c r="E5" s="51">
        <v>7</v>
      </c>
      <c r="G5" s="1">
        <v>7</v>
      </c>
      <c r="H5" s="1">
        <v>6</v>
      </c>
      <c r="J5" s="1">
        <v>4</v>
      </c>
      <c r="K5" s="1">
        <v>6</v>
      </c>
      <c r="L5" s="1">
        <v>7</v>
      </c>
      <c r="M5" s="1">
        <v>6</v>
      </c>
      <c r="P5" s="1">
        <f>SUM(tblClubs[[#This Row],[Glbn Div 1]:[Sthn Div 2]])</f>
        <v>53</v>
      </c>
    </row>
    <row r="6" spans="1:16">
      <c r="A6" s="1" t="s">
        <v>13</v>
      </c>
      <c r="B6" s="52">
        <v>7</v>
      </c>
      <c r="C6" s="52">
        <v>4</v>
      </c>
      <c r="D6" s="52">
        <v>4</v>
      </c>
      <c r="E6" s="52">
        <v>3</v>
      </c>
      <c r="F6" s="1">
        <v>6</v>
      </c>
      <c r="G6" s="1">
        <v>5</v>
      </c>
      <c r="I6" s="1">
        <v>6</v>
      </c>
      <c r="J6" s="1">
        <v>5</v>
      </c>
      <c r="K6" s="1">
        <v>5</v>
      </c>
      <c r="M6" s="1">
        <v>7</v>
      </c>
      <c r="P6" s="1">
        <f>SUM(tblClubs[[#This Row],[Glbn Div 1]:[Sthn Div 2]])</f>
        <v>52</v>
      </c>
    </row>
    <row r="7" spans="1:16">
      <c r="A7" s="1" t="s">
        <v>39</v>
      </c>
      <c r="B7" s="52">
        <v>3</v>
      </c>
      <c r="C7" s="52"/>
      <c r="D7" s="52">
        <v>3</v>
      </c>
      <c r="E7" s="52"/>
      <c r="F7" s="1">
        <v>4</v>
      </c>
      <c r="J7" s="1">
        <v>3</v>
      </c>
      <c r="M7" s="1">
        <v>3</v>
      </c>
      <c r="P7" s="1">
        <f>SUM(tblClubs[[#This Row],[Glbn Div 1]:[Sthn Div 2]])</f>
        <v>16</v>
      </c>
    </row>
    <row r="8" spans="1:16">
      <c r="A8" s="1" t="s">
        <v>28</v>
      </c>
      <c r="B8" s="51"/>
      <c r="C8" s="51"/>
      <c r="D8" s="51">
        <v>7</v>
      </c>
      <c r="E8" s="51">
        <v>2</v>
      </c>
      <c r="G8" s="1">
        <v>4</v>
      </c>
      <c r="P8" s="1">
        <f>SUM(tblClubs[[#This Row],[Glbn Div 1]:[Sthn Div 2]])</f>
        <v>13</v>
      </c>
    </row>
    <row r="9" spans="1:16">
      <c r="A9" s="1" t="s">
        <v>31</v>
      </c>
      <c r="B9" s="52"/>
      <c r="C9" s="52"/>
      <c r="D9" s="52"/>
      <c r="E9" s="52">
        <v>4</v>
      </c>
      <c r="H9" s="1">
        <v>4</v>
      </c>
      <c r="P9" s="1">
        <f>SUM(tblClubs[[#This Row],[Glbn Div 1]:[Sthn Div 2]])</f>
        <v>8</v>
      </c>
    </row>
  </sheetData>
  <pageMargins left="0.7" right="0.7" top="0.75" bottom="0.75" header="0.3" footer="0.3"/>
  <legacyDrawing r:id="rId1"/>
  <controls>
    <control shapeId="12289" r:id="rId2" name="btnSortClub"/>
  </control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13"/>
  <sheetViews>
    <sheetView workbookViewId="0">
      <selection activeCell="K26" sqref="K26"/>
    </sheetView>
  </sheetViews>
  <sheetFormatPr defaultRowHeight="15"/>
  <cols>
    <col min="1" max="1" width="6.7109375" style="1" customWidth="1"/>
    <col min="2" max="2" width="17" style="1" bestFit="1" customWidth="1"/>
    <col min="3" max="3" width="18.5703125" style="1" bestFit="1" customWidth="1"/>
    <col min="4" max="9" width="6.7109375" style="1" customWidth="1"/>
    <col min="10" max="10" width="8.140625" style="1" customWidth="1"/>
    <col min="11" max="16384" width="9.140625" style="1"/>
  </cols>
  <sheetData>
    <row r="1" spans="1:9" ht="26.25" customHeight="1"/>
    <row r="2" spans="1:9" ht="26.25" customHeight="1">
      <c r="A2" s="27" t="s">
        <v>554</v>
      </c>
      <c r="B2" s="27"/>
      <c r="C2" s="27"/>
      <c r="D2" s="27"/>
      <c r="E2" s="27"/>
      <c r="F2" s="27"/>
      <c r="G2" s="27"/>
      <c r="H2" s="27"/>
      <c r="I2" s="27"/>
    </row>
    <row r="3" spans="1:9" ht="30">
      <c r="A3" s="17" t="s">
        <v>2</v>
      </c>
      <c r="B3" s="17" t="s">
        <v>4</v>
      </c>
      <c r="C3" s="17" t="s">
        <v>1</v>
      </c>
      <c r="D3" s="30" t="s">
        <v>555</v>
      </c>
      <c r="E3" s="28" t="s">
        <v>556</v>
      </c>
      <c r="F3" s="31" t="s">
        <v>575</v>
      </c>
      <c r="G3" s="32" t="s">
        <v>590</v>
      </c>
      <c r="H3" s="29" t="s">
        <v>557</v>
      </c>
      <c r="I3" s="18" t="s">
        <v>550</v>
      </c>
    </row>
    <row r="4" spans="1:9">
      <c r="A4" s="1">
        <f ca="1">IF(tblFastest_Div1[[#This Row],[Rider]]&lt;&gt;"",CELL("row",A4)-3,"")</f>
        <v>1</v>
      </c>
      <c r="B4" s="1" t="s">
        <v>593</v>
      </c>
      <c r="C4" s="1" t="s">
        <v>681</v>
      </c>
      <c r="D4" s="1">
        <v>5</v>
      </c>
      <c r="E4" s="1">
        <v>3</v>
      </c>
      <c r="F4" s="1">
        <v>4</v>
      </c>
      <c r="G4" s="1">
        <v>3</v>
      </c>
      <c r="I4" s="9">
        <f>SUM(D4:H4)</f>
        <v>15</v>
      </c>
    </row>
    <row r="5" spans="1:9">
      <c r="A5" s="1">
        <f ca="1">IF(tblFastest_Div1[[#This Row],[Rider]]&lt;&gt;"",CELL("row",A5)-3,"")</f>
        <v>2</v>
      </c>
      <c r="B5" s="1" t="s">
        <v>454</v>
      </c>
      <c r="C5" s="1" t="s">
        <v>682</v>
      </c>
      <c r="E5" s="1">
        <v>4</v>
      </c>
      <c r="F5" s="1">
        <v>5</v>
      </c>
      <c r="I5" s="9">
        <f>SUM(D5:H5)</f>
        <v>9</v>
      </c>
    </row>
    <row r="6" spans="1:9">
      <c r="A6" s="9">
        <f ca="1">IF(tblFastest_Div1[[#This Row],[Rider]]&lt;&gt;"",CELL("row",A6)-3,"")</f>
        <v>3</v>
      </c>
      <c r="B6" s="1" t="s">
        <v>686</v>
      </c>
      <c r="C6" s="1" t="s">
        <v>682</v>
      </c>
      <c r="F6" s="1">
        <v>3</v>
      </c>
      <c r="G6" s="1">
        <v>5</v>
      </c>
      <c r="I6" s="9">
        <f>SUM(D6:H6)</f>
        <v>8</v>
      </c>
    </row>
    <row r="7" spans="1:9">
      <c r="A7" s="1">
        <f ca="1">IF(tblFastest_Div1[[#This Row],[Rider]]&lt;&gt;"",CELL("row",A7)-3,"")</f>
        <v>4</v>
      </c>
      <c r="B7" s="1" t="s">
        <v>619</v>
      </c>
      <c r="C7" s="1" t="s">
        <v>681</v>
      </c>
      <c r="D7" s="1">
        <v>2</v>
      </c>
      <c r="E7" s="1">
        <v>2</v>
      </c>
      <c r="F7" s="1">
        <v>2</v>
      </c>
      <c r="G7" s="1">
        <v>1</v>
      </c>
      <c r="I7" s="9">
        <f>SUM(D7:H7)</f>
        <v>7</v>
      </c>
    </row>
    <row r="8" spans="1:9">
      <c r="A8" s="1">
        <f ca="1">IF(tblFastest_Div1[[#This Row],[Rider]]&lt;&gt;"",CELL("row",A8)-3,"")</f>
        <v>5</v>
      </c>
      <c r="B8" s="1" t="s">
        <v>620</v>
      </c>
      <c r="C8" s="1" t="s">
        <v>682</v>
      </c>
      <c r="D8" s="1">
        <v>3</v>
      </c>
      <c r="G8" s="1">
        <v>2</v>
      </c>
      <c r="I8" s="9">
        <f>SUM(D8:H8)</f>
        <v>5</v>
      </c>
    </row>
    <row r="9" spans="1:9">
      <c r="A9" s="1">
        <f ca="1">IF(tblFastest_Div1[[#This Row],[Rider]]&lt;&gt;"",CELL("row",A9)-3,"")</f>
        <v>6</v>
      </c>
      <c r="B9" s="1" t="s">
        <v>375</v>
      </c>
      <c r="C9" s="1" t="s">
        <v>681</v>
      </c>
      <c r="E9" s="1">
        <v>5</v>
      </c>
      <c r="I9" s="9">
        <f>SUM(D9:H9)</f>
        <v>5</v>
      </c>
    </row>
    <row r="10" spans="1:9">
      <c r="A10" s="1">
        <f ca="1">IF(tblFastest_Div1[[#This Row],[Rider]]&lt;&gt;"",CELL("row",A10)-3,"")</f>
        <v>7</v>
      </c>
      <c r="B10" s="1" t="s">
        <v>690</v>
      </c>
      <c r="C10" s="1" t="s">
        <v>683</v>
      </c>
      <c r="D10" s="1">
        <v>4</v>
      </c>
      <c r="I10" s="9">
        <f>SUM(D10:H10)</f>
        <v>4</v>
      </c>
    </row>
    <row r="11" spans="1:9">
      <c r="A11" s="23">
        <f ca="1">IF(tblFastest_Div1[[#This Row],[Rider]]&lt;&gt;"",CELL("row",A11)-3,"")</f>
        <v>8</v>
      </c>
      <c r="B11" s="20" t="s">
        <v>714</v>
      </c>
      <c r="C11" s="20" t="s">
        <v>685</v>
      </c>
      <c r="D11" s="20"/>
      <c r="E11" s="20"/>
      <c r="F11" s="20"/>
      <c r="G11" s="20">
        <v>4</v>
      </c>
      <c r="H11" s="20"/>
      <c r="I11" s="23">
        <f>SUM(D11:H11)</f>
        <v>4</v>
      </c>
    </row>
    <row r="12" spans="1:9">
      <c r="A12" s="23">
        <f ca="1">IF(tblFastest_Div1[[#This Row],[Rider]]&lt;&gt;"",CELL("row",A12)-3,"")</f>
        <v>9</v>
      </c>
      <c r="B12" s="20" t="s">
        <v>351</v>
      </c>
      <c r="C12" s="20" t="s">
        <v>683</v>
      </c>
      <c r="D12" s="20">
        <v>1</v>
      </c>
      <c r="E12" s="20">
        <v>1</v>
      </c>
      <c r="F12" s="20"/>
      <c r="G12" s="20"/>
      <c r="H12" s="20"/>
      <c r="I12" s="23">
        <f>SUM(D12:H12)</f>
        <v>2</v>
      </c>
    </row>
    <row r="13" spans="1:9">
      <c r="A13" s="9">
        <f ca="1">IF(tblFastest_Div1[[#This Row],[Rider]]&lt;&gt;"",CELL("row",A13)-3,"")</f>
        <v>10</v>
      </c>
      <c r="B13" s="1" t="s">
        <v>379</v>
      </c>
      <c r="C13" s="1" t="s">
        <v>685</v>
      </c>
      <c r="F13" s="1">
        <v>1</v>
      </c>
      <c r="I13" s="9">
        <f>SUM(D13:H13)</f>
        <v>1</v>
      </c>
    </row>
  </sheetData>
  <pageMargins left="0.7" right="0.7" top="0.75" bottom="0.75" header="0.3" footer="0.3"/>
  <pageSetup paperSize="9" orientation="portrait" r:id="rId1"/>
  <legacyDrawing r:id="rId2"/>
  <controls>
    <control shapeId="13313" r:id="rId3" name="btnSortFastest"/>
  </controls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7" tint="-0.499984740745262"/>
  </sheetPr>
  <dimension ref="A1:L44"/>
  <sheetViews>
    <sheetView workbookViewId="0">
      <pane ySplit="1" topLeftCell="A2" activePane="bottomLeft" state="frozen"/>
      <selection pane="bottomLeft" activeCell="B23" sqref="B23"/>
    </sheetView>
  </sheetViews>
  <sheetFormatPr defaultRowHeight="15"/>
  <cols>
    <col min="1" max="1" width="9.5703125" bestFit="1" customWidth="1"/>
    <col min="2" max="2" width="17.7109375" bestFit="1" customWidth="1"/>
    <col min="3" max="3" width="18.5703125" bestFit="1" customWidth="1"/>
    <col min="4" max="4" width="37.140625" bestFit="1" customWidth="1"/>
    <col min="5" max="5" width="12.28515625" bestFit="1" customWidth="1"/>
    <col min="6" max="6" width="13.42578125" bestFit="1" customWidth="1"/>
    <col min="7" max="7" width="17" bestFit="1" customWidth="1"/>
    <col min="8" max="8" width="8.85546875" bestFit="1" customWidth="1"/>
    <col min="9" max="9" width="20.5703125" bestFit="1" customWidth="1"/>
  </cols>
  <sheetData>
    <row r="1" spans="1:12">
      <c r="A1" s="1" t="s">
        <v>2</v>
      </c>
      <c r="B1" s="1" t="s">
        <v>4</v>
      </c>
      <c r="C1" s="60" t="s">
        <v>1</v>
      </c>
      <c r="D1" s="1" t="s">
        <v>343</v>
      </c>
      <c r="E1" s="1" t="s">
        <v>5</v>
      </c>
      <c r="F1" s="1" t="s">
        <v>7</v>
      </c>
      <c r="G1" s="1" t="s">
        <v>6</v>
      </c>
      <c r="H1" s="1" t="s">
        <v>8</v>
      </c>
      <c r="I1" s="1" t="s">
        <v>9</v>
      </c>
      <c r="K1" s="1" t="s">
        <v>342</v>
      </c>
      <c r="L1" s="8">
        <f>MIN(G:G)</f>
        <v>0</v>
      </c>
    </row>
    <row r="2" spans="1:12">
      <c r="A2" s="3">
        <f ca="1">IF(tblGlbn_Div1[[#This Row],[Rider]]&lt;&gt;"",CELL("row", A2)-1,"")</f>
        <v>1</v>
      </c>
      <c r="B2" s="53" t="s">
        <v>593</v>
      </c>
      <c r="C2" s="61" t="s">
        <v>681</v>
      </c>
      <c r="D2" s="3" t="str">
        <f>CONCATENATE(tblGlbn_Div1[[#This Row],[Rider]]," - ",tblGlbn_Div1[[#This Row],[Club]])</f>
        <v>Emmerton Jacob - GCC</v>
      </c>
      <c r="E2" s="55">
        <v>2.0833333333333301E-2</v>
      </c>
      <c r="F2" s="55">
        <v>6.850694444444444E-2</v>
      </c>
      <c r="G2" s="6">
        <f>IF(AND(tblGlbn_Div1[[#This Row],[Finish Time]]="",tblGlbn_Div1[[#This Row],[Rider]]&lt;&gt;""),"DNF",tblGlbn_Div1[[#This Row],[Finish Time]]-tblGlbn_Div1[[#This Row],[Start Time]])</f>
        <v>4.7673611111111139E-2</v>
      </c>
      <c r="H2" s="1">
        <f ca="1">IF(AND(tblGlbn_Div1[[#This Row],[Placing]]&lt;11,tblGlbn_Div1[[#This Row],[Rider]]&lt;&gt;"",tblGlbn_Div1[[#This Row],[Corrected Time]]&lt;&gt;"DNF"),11-tblGlbn_Div1[[#This Row],[Placing]],0)</f>
        <v>10</v>
      </c>
      <c r="I2" s="1" t="str">
        <f>IF(ISNA(VLOOKUP(tblGlbn_Div1[[#This Row],[Name / Club]],tblPointScore[Name / Club],1,FALSE)),"N","Y")</f>
        <v>Y</v>
      </c>
    </row>
    <row r="3" spans="1:12">
      <c r="A3" s="22">
        <f ca="1">IF(tblGlbn_Div1[[#This Row],[Rider]]&lt;&gt;"",CELL("row", A3)-1,"")</f>
        <v>2</v>
      </c>
      <c r="B3" s="54" t="s">
        <v>686</v>
      </c>
      <c r="C3" s="62" t="s">
        <v>682</v>
      </c>
      <c r="D3" s="22" t="str">
        <f>CONCATENATE(tblGlbn_Div1[[#This Row],[Rider]]," - ",tblGlbn_Div1[[#This Row],[Club]])</f>
        <v>Ballas Andrew - CCC</v>
      </c>
      <c r="E3" s="56">
        <v>1.8749999999999999E-2</v>
      </c>
      <c r="F3" s="56">
        <v>6.850694444444444E-2</v>
      </c>
      <c r="G3" s="42">
        <f>IF(AND(tblGlbn_Div1[[#This Row],[Finish Time]]="",tblGlbn_Div1[[#This Row],[Rider]]&lt;&gt;""),"DNF",tblGlbn_Div1[[#This Row],[Finish Time]]-tblGlbn_Div1[[#This Row],[Start Time]])</f>
        <v>4.9756944444444437E-2</v>
      </c>
      <c r="H3" s="23">
        <f ca="1">IF(AND(tblGlbn_Div1[[#This Row],[Placing]]&lt;11,tblGlbn_Div1[[#This Row],[Rider]]&lt;&gt;"",tblGlbn_Div1[[#This Row],[Corrected Time]]&lt;&gt;"DNF"),11-tblGlbn_Div1[[#This Row],[Placing]],0)</f>
        <v>9</v>
      </c>
      <c r="I3" s="23" t="str">
        <f>IF(ISNA(VLOOKUP(tblGlbn_Div1[[#This Row],[Name / Club]],tblPointScore[Name / Club],1,FALSE)),"N","Y")</f>
        <v>Y</v>
      </c>
    </row>
    <row r="4" spans="1:12">
      <c r="A4" s="22">
        <f ca="1">IF(tblGlbn_Div1[[#This Row],[Rider]]&lt;&gt;"",CELL("row", A4)-1,"")</f>
        <v>3</v>
      </c>
      <c r="B4" s="54" t="s">
        <v>358</v>
      </c>
      <c r="C4" s="63" t="s">
        <v>684</v>
      </c>
      <c r="D4" s="22" t="str">
        <f>CONCATENATE(tblGlbn_Div1[[#This Row],[Rider]]," - ",tblGlbn_Div1[[#This Row],[Club]])</f>
        <v>Johns Nick - NVC</v>
      </c>
      <c r="E4" s="56">
        <v>1.7361111111111101E-2</v>
      </c>
      <c r="F4" s="56">
        <v>6.850694444444444E-2</v>
      </c>
      <c r="G4" s="42">
        <f>IF(AND(tblGlbn_Div1[[#This Row],[Finish Time]]="",tblGlbn_Div1[[#This Row],[Rider]]&lt;&gt;""),"DNF",tblGlbn_Div1[[#This Row],[Finish Time]]-tblGlbn_Div1[[#This Row],[Start Time]])</f>
        <v>5.1145833333333335E-2</v>
      </c>
      <c r="H4" s="23">
        <f ca="1">IF(AND(tblGlbn_Div1[[#This Row],[Placing]]&lt;11,tblGlbn_Div1[[#This Row],[Rider]]&lt;&gt;"",tblGlbn_Div1[[#This Row],[Corrected Time]]&lt;&gt;"DNF"),11-tblGlbn_Div1[[#This Row],[Placing]],0)</f>
        <v>8</v>
      </c>
      <c r="I4" s="23" t="str">
        <f>IF(ISNA(VLOOKUP(tblGlbn_Div1[[#This Row],[Name / Club]],tblPointScore[Name / Club],1,FALSE)),"N","Y")</f>
        <v>Y</v>
      </c>
    </row>
    <row r="5" spans="1:12">
      <c r="A5" s="22">
        <f ca="1">IF(tblGlbn_Div1[[#This Row],[Rider]]&lt;&gt;"",CELL("row", A5)-1,"")</f>
        <v>4</v>
      </c>
      <c r="B5" s="54" t="s">
        <v>639</v>
      </c>
      <c r="C5" s="62" t="s">
        <v>684</v>
      </c>
      <c r="D5" s="22" t="str">
        <f>CONCATENATE(tblGlbn_Div1[[#This Row],[Rider]]," - ",tblGlbn_Div1[[#This Row],[Club]])</f>
        <v>Astley Mark - NVC</v>
      </c>
      <c r="E5" s="57">
        <v>1.8749999999999999E-2</v>
      </c>
      <c r="F5" s="56">
        <v>6.850694444444444E-2</v>
      </c>
      <c r="G5" s="42">
        <f>IF(AND(tblGlbn_Div1[[#This Row],[Finish Time]]="",tblGlbn_Div1[[#This Row],[Rider]]&lt;&gt;""),"DNF",tblGlbn_Div1[[#This Row],[Finish Time]]-tblGlbn_Div1[[#This Row],[Start Time]])</f>
        <v>4.9756944444444437E-2</v>
      </c>
      <c r="H5" s="23">
        <f ca="1">IF(AND(tblGlbn_Div1[[#This Row],[Placing]]&lt;11,tblGlbn_Div1[[#This Row],[Rider]]&lt;&gt;"",tblGlbn_Div1[[#This Row],[Corrected Time]]&lt;&gt;"DNF"),11-tblGlbn_Div1[[#This Row],[Placing]],0)</f>
        <v>7</v>
      </c>
      <c r="I5" s="23" t="str">
        <f>IF(ISNA(VLOOKUP(tblGlbn_Div1[[#This Row],[Name / Club]],tblPointScore[Name / Club],1,FALSE)),"N","Y")</f>
        <v>Y</v>
      </c>
    </row>
    <row r="6" spans="1:12">
      <c r="A6" s="22">
        <f ca="1">IF(tblGlbn_Div1[[#This Row],[Rider]]&lt;&gt;"",CELL("row", A6)-1,"")</f>
        <v>5</v>
      </c>
      <c r="B6" s="54" t="s">
        <v>545</v>
      </c>
      <c r="C6" s="62" t="s">
        <v>684</v>
      </c>
      <c r="D6" s="22" t="str">
        <f>CONCATENATE(tblGlbn_Div1[[#This Row],[Rider]]," - ",tblGlbn_Div1[[#This Row],[Club]])</f>
        <v>Williams Mark - NVC</v>
      </c>
      <c r="E6" s="56">
        <v>1.63194444444444E-2</v>
      </c>
      <c r="F6" s="56">
        <v>6.850694444444444E-2</v>
      </c>
      <c r="G6" s="42">
        <f>IF(AND(tblGlbn_Div1[[#This Row],[Finish Time]]="",tblGlbn_Div1[[#This Row],[Rider]]&lt;&gt;""),"DNF",tblGlbn_Div1[[#This Row],[Finish Time]]-tblGlbn_Div1[[#This Row],[Start Time]])</f>
        <v>5.2187500000000039E-2</v>
      </c>
      <c r="H6" s="23">
        <f ca="1">IF(AND(tblGlbn_Div1[[#This Row],[Placing]]&lt;11,tblGlbn_Div1[[#This Row],[Rider]]&lt;&gt;"",tblGlbn_Div1[[#This Row],[Corrected Time]]&lt;&gt;"DNF"),11-tblGlbn_Div1[[#This Row],[Placing]],0)</f>
        <v>6</v>
      </c>
      <c r="I6" s="23" t="str">
        <f>IF(ISNA(VLOOKUP(tblGlbn_Div1[[#This Row],[Name / Club]],tblPointScore[Name / Club],1,FALSE)),"N","Y")</f>
        <v>Y</v>
      </c>
    </row>
    <row r="7" spans="1:12">
      <c r="A7" s="22">
        <f ca="1">IF(tblGlbn_Div1[[#This Row],[Rider]]&lt;&gt;"",CELL("row", A7)-1,"")</f>
        <v>6</v>
      </c>
      <c r="B7" s="54" t="s">
        <v>355</v>
      </c>
      <c r="C7" s="62" t="s">
        <v>685</v>
      </c>
      <c r="D7" s="22" t="str">
        <f>CONCATENATE(tblGlbn_Div1[[#This Row],[Rider]]," - ",tblGlbn_Div1[[#This Row],[Club]])</f>
        <v>Arnold Neil - ICC</v>
      </c>
      <c r="E7" s="56">
        <v>1.7361111111111101E-2</v>
      </c>
      <c r="F7" s="56">
        <v>6.850694444444444E-2</v>
      </c>
      <c r="G7" s="42">
        <f>IF(AND(tblGlbn_Div1[[#This Row],[Finish Time]]="",tblGlbn_Div1[[#This Row],[Rider]]&lt;&gt;""),"DNF",tblGlbn_Div1[[#This Row],[Finish Time]]-tblGlbn_Div1[[#This Row],[Start Time]])</f>
        <v>5.1145833333333335E-2</v>
      </c>
      <c r="H7" s="23">
        <f ca="1">IF(AND(tblGlbn_Div1[[#This Row],[Placing]]&lt;11,tblGlbn_Div1[[#This Row],[Rider]]&lt;&gt;"",tblGlbn_Div1[[#This Row],[Corrected Time]]&lt;&gt;"DNF"),11-tblGlbn_Div1[[#This Row],[Placing]],0)</f>
        <v>5</v>
      </c>
      <c r="I7" s="23" t="str">
        <f>IF(ISNA(VLOOKUP(tblGlbn_Div1[[#This Row],[Name / Club]],tblPointScore[Name / Club],1,FALSE)),"N","Y")</f>
        <v>Y</v>
      </c>
    </row>
    <row r="8" spans="1:12">
      <c r="A8" s="22">
        <f ca="1">IF(tblGlbn_Div1[[#This Row],[Rider]]&lt;&gt;"",CELL("row", A8)-1,"")</f>
        <v>7</v>
      </c>
      <c r="B8" s="54" t="s">
        <v>394</v>
      </c>
      <c r="C8" s="62" t="s">
        <v>685</v>
      </c>
      <c r="D8" s="22" t="str">
        <f>CONCATENATE(tblGlbn_Div1[[#This Row],[Rider]]," - ",tblGlbn_Div1[[#This Row],[Club]])</f>
        <v>Raymond Dave - ICC</v>
      </c>
      <c r="E8" s="56">
        <v>1.8749999999999999E-2</v>
      </c>
      <c r="F8" s="56">
        <v>6.850694444444444E-2</v>
      </c>
      <c r="G8" s="42">
        <f>IF(AND(tblGlbn_Div1[[#This Row],[Finish Time]]="",tblGlbn_Div1[[#This Row],[Rider]]&lt;&gt;""),"DNF",tblGlbn_Div1[[#This Row],[Finish Time]]-tblGlbn_Div1[[#This Row],[Start Time]])</f>
        <v>4.9756944444444437E-2</v>
      </c>
      <c r="H8" s="23">
        <f ca="1">IF(AND(tblGlbn_Div1[[#This Row],[Placing]]&lt;11,tblGlbn_Div1[[#This Row],[Rider]]&lt;&gt;"",tblGlbn_Div1[[#This Row],[Corrected Time]]&lt;&gt;"DNF"),11-tblGlbn_Div1[[#This Row],[Placing]],0)</f>
        <v>4</v>
      </c>
      <c r="I8" s="23" t="str">
        <f>IF(ISNA(VLOOKUP(tblGlbn_Div1[[#This Row],[Name / Club]],tblPointScore[Name / Club],1,FALSE)),"N","Y")</f>
        <v>Y</v>
      </c>
    </row>
    <row r="9" spans="1:12">
      <c r="A9" s="22">
        <f ca="1">IF(tblGlbn_Div1[[#This Row],[Rider]]&lt;&gt;"",CELL("row", A9)-1,"")</f>
        <v>8</v>
      </c>
      <c r="B9" s="54" t="s">
        <v>532</v>
      </c>
      <c r="C9" s="62" t="s">
        <v>681</v>
      </c>
      <c r="D9" s="22" t="str">
        <f>CONCATENATE(tblGlbn_Div1[[#This Row],[Rider]]," - ",tblGlbn_Div1[[#This Row],[Club]])</f>
        <v>Stewart Andrew - GCC</v>
      </c>
      <c r="E9" s="57">
        <v>1.63194444444444E-2</v>
      </c>
      <c r="F9" s="56">
        <v>6.850694444444444E-2</v>
      </c>
      <c r="G9" s="42">
        <f>IF(AND(tblGlbn_Div1[[#This Row],[Finish Time]]="",tblGlbn_Div1[[#This Row],[Rider]]&lt;&gt;""),"DNF",tblGlbn_Div1[[#This Row],[Finish Time]]-tblGlbn_Div1[[#This Row],[Start Time]])</f>
        <v>5.2187500000000039E-2</v>
      </c>
      <c r="H9" s="23">
        <f ca="1">IF(AND(tblGlbn_Div1[[#This Row],[Placing]]&lt;11,tblGlbn_Div1[[#This Row],[Rider]]&lt;&gt;"",tblGlbn_Div1[[#This Row],[Corrected Time]]&lt;&gt;"DNF"),11-tblGlbn_Div1[[#This Row],[Placing]],0)</f>
        <v>3</v>
      </c>
      <c r="I9" s="23" t="str">
        <f>IF(ISNA(VLOOKUP(tblGlbn_Div1[[#This Row],[Name / Club]],tblPointScore[Name / Club],1,FALSE)),"N","Y")</f>
        <v>Y</v>
      </c>
    </row>
    <row r="10" spans="1:12">
      <c r="A10" s="22">
        <f ca="1">IF(tblGlbn_Div1[[#This Row],[Rider]]&lt;&gt;"",CELL("row", A10)-1,"")</f>
        <v>9</v>
      </c>
      <c r="B10" s="54" t="s">
        <v>690</v>
      </c>
      <c r="C10" s="62" t="s">
        <v>683</v>
      </c>
      <c r="D10" s="22" t="str">
        <f>CONCATENATE(tblGlbn_Div1[[#This Row],[Rider]]," - ",tblGlbn_Div1[[#This Row],[Club]])</f>
        <v>Butcher Cameron - SHCC</v>
      </c>
      <c r="E10" s="56">
        <v>2.0833333333333301E-2</v>
      </c>
      <c r="F10" s="56">
        <v>6.850694444444444E-2</v>
      </c>
      <c r="G10" s="42">
        <f>IF(AND(tblGlbn_Div1[[#This Row],[Finish Time]]="",tblGlbn_Div1[[#This Row],[Rider]]&lt;&gt;""),"DNF",tblGlbn_Div1[[#This Row],[Finish Time]]-tblGlbn_Div1[[#This Row],[Start Time]])</f>
        <v>4.7673611111111139E-2</v>
      </c>
      <c r="H10" s="23">
        <f ca="1">IF(AND(tblGlbn_Div1[[#This Row],[Placing]]&lt;11,tblGlbn_Div1[[#This Row],[Rider]]&lt;&gt;"",tblGlbn_Div1[[#This Row],[Corrected Time]]&lt;&gt;"DNF"),11-tblGlbn_Div1[[#This Row],[Placing]],0)</f>
        <v>2</v>
      </c>
      <c r="I10" s="23" t="str">
        <f>IF(ISNA(VLOOKUP(tblGlbn_Div1[[#This Row],[Name / Club]],tblPointScore[Name / Club],1,FALSE)),"N","Y")</f>
        <v>Y</v>
      </c>
    </row>
    <row r="11" spans="1:12">
      <c r="A11" s="22">
        <f ca="1">IF(tblGlbn_Div1[[#This Row],[Rider]]&lt;&gt;"",CELL("row", A11)-1,"")</f>
        <v>10</v>
      </c>
      <c r="B11" s="54" t="s">
        <v>620</v>
      </c>
      <c r="C11" s="62" t="s">
        <v>682</v>
      </c>
      <c r="D11" s="22" t="str">
        <f>CONCATENATE(tblGlbn_Div1[[#This Row],[Rider]]," - ",tblGlbn_Div1[[#This Row],[Club]])</f>
        <v>Clarke Rhys - CCC</v>
      </c>
      <c r="E11" s="56">
        <v>2.0833333333333332E-2</v>
      </c>
      <c r="F11" s="56">
        <v>6.850694444444444E-2</v>
      </c>
      <c r="G11" s="42">
        <f>IF(AND(tblGlbn_Div1[[#This Row],[Finish Time]]="",tblGlbn_Div1[[#This Row],[Rider]]&lt;&gt;""),"DNF",tblGlbn_Div1[[#This Row],[Finish Time]]-tblGlbn_Div1[[#This Row],[Start Time]])</f>
        <v>4.7673611111111111E-2</v>
      </c>
      <c r="H11" s="23">
        <f ca="1">IF(AND(tblGlbn_Div1[[#This Row],[Placing]]&lt;11,tblGlbn_Div1[[#This Row],[Rider]]&lt;&gt;"",tblGlbn_Div1[[#This Row],[Corrected Time]]&lt;&gt;"DNF"),11-tblGlbn_Div1[[#This Row],[Placing]],0)</f>
        <v>1</v>
      </c>
      <c r="I11" s="23" t="str">
        <f>IF(ISNA(VLOOKUP(tblGlbn_Div1[[#This Row],[Name / Club]],tblPointScore[Name / Club],1,FALSE)),"N","Y")</f>
        <v>Y</v>
      </c>
    </row>
    <row r="12" spans="1:12">
      <c r="A12" s="22">
        <f ca="1">IF(tblGlbn_Div1[[#This Row],[Rider]]&lt;&gt;"",CELL("row", A12)-1,"")</f>
        <v>11</v>
      </c>
      <c r="B12" s="54" t="s">
        <v>621</v>
      </c>
      <c r="C12" s="62" t="s">
        <v>685</v>
      </c>
      <c r="D12" s="22" t="str">
        <f>CONCATENATE(tblGlbn_Div1[[#This Row],[Rider]]," - ",tblGlbn_Div1[[#This Row],[Club]])</f>
        <v>Latham Rod - ICC</v>
      </c>
      <c r="E12" s="57">
        <v>1.8749999999999999E-2</v>
      </c>
      <c r="F12" s="56">
        <v>6.850694444444444E-2</v>
      </c>
      <c r="G12" s="42">
        <f>IF(AND(tblGlbn_Div1[[#This Row],[Finish Time]]="",tblGlbn_Div1[[#This Row],[Rider]]&lt;&gt;""),"DNF",tblGlbn_Div1[[#This Row],[Finish Time]]-tblGlbn_Div1[[#This Row],[Start Time]])</f>
        <v>4.9756944444444437E-2</v>
      </c>
      <c r="H12" s="23">
        <f ca="1">IF(AND(tblGlbn_Div1[[#This Row],[Placing]]&lt;11,tblGlbn_Div1[[#This Row],[Rider]]&lt;&gt;"",tblGlbn_Div1[[#This Row],[Corrected Time]]&lt;&gt;"DNF"),11-tblGlbn_Div1[[#This Row],[Placing]],0)</f>
        <v>0</v>
      </c>
      <c r="I12" s="23" t="str">
        <f>IF(ISNA(VLOOKUP(tblGlbn_Div1[[#This Row],[Name / Club]],tblPointScore[Name / Club],1,FALSE)),"N","Y")</f>
        <v>Y</v>
      </c>
    </row>
    <row r="13" spans="1:12">
      <c r="A13" s="22">
        <f ca="1">IF(tblGlbn_Div1[[#This Row],[Rider]]&lt;&gt;"",CELL("row", A13)-1,"")</f>
        <v>12</v>
      </c>
      <c r="B13" s="54" t="s">
        <v>691</v>
      </c>
      <c r="C13" s="62" t="s">
        <v>682</v>
      </c>
      <c r="D13" s="22" t="str">
        <f>CONCATENATE(tblGlbn_Div1[[#This Row],[Rider]]," - ",tblGlbn_Div1[[#This Row],[Club]])</f>
        <v>Walker Jeff - CCC</v>
      </c>
      <c r="E13" s="56">
        <v>1.52777777777778E-2</v>
      </c>
      <c r="F13" s="56">
        <v>6.850694444444444E-2</v>
      </c>
      <c r="G13" s="42">
        <f>IF(AND(tblGlbn_Div1[[#This Row],[Finish Time]]="",tblGlbn_Div1[[#This Row],[Rider]]&lt;&gt;""),"DNF",tblGlbn_Div1[[#This Row],[Finish Time]]-tblGlbn_Div1[[#This Row],[Start Time]])</f>
        <v>5.322916666666664E-2</v>
      </c>
      <c r="H13" s="23">
        <f ca="1">IF(AND(tblGlbn_Div1[[#This Row],[Placing]]&lt;11,tblGlbn_Div1[[#This Row],[Rider]]&lt;&gt;"",tblGlbn_Div1[[#This Row],[Corrected Time]]&lt;&gt;"DNF"),11-tblGlbn_Div1[[#This Row],[Placing]],0)</f>
        <v>0</v>
      </c>
      <c r="I13" s="23" t="str">
        <f>IF(ISNA(VLOOKUP(tblGlbn_Div1[[#This Row],[Name / Club]],tblPointScore[Name / Club],1,FALSE)),"N","Y")</f>
        <v>Y</v>
      </c>
    </row>
    <row r="14" spans="1:12">
      <c r="A14" s="22">
        <f ca="1">IF(tblGlbn_Div1[[#This Row],[Rider]]&lt;&gt;"",CELL("row", A14)-1,"")</f>
        <v>13</v>
      </c>
      <c r="B14" s="54" t="s">
        <v>666</v>
      </c>
      <c r="C14" s="64" t="s">
        <v>685</v>
      </c>
      <c r="D14" s="22" t="str">
        <f>CONCATENATE(tblGlbn_Div1[[#This Row],[Rider]]," - ",tblGlbn_Div1[[#This Row],[Club]])</f>
        <v>Wallace Scott - ICC</v>
      </c>
      <c r="E14" s="56">
        <v>1.52777777777778E-2</v>
      </c>
      <c r="F14" s="56">
        <v>6.850694444444444E-2</v>
      </c>
      <c r="G14" s="42">
        <f>IF(AND(tblGlbn_Div1[[#This Row],[Finish Time]]="",tblGlbn_Div1[[#This Row],[Rider]]&lt;&gt;""),"DNF",tblGlbn_Div1[[#This Row],[Finish Time]]-tblGlbn_Div1[[#This Row],[Start Time]])</f>
        <v>5.322916666666664E-2</v>
      </c>
      <c r="H14" s="23">
        <f ca="1">IF(AND(tblGlbn_Div1[[#This Row],[Placing]]&lt;11,tblGlbn_Div1[[#This Row],[Rider]]&lt;&gt;"",tblGlbn_Div1[[#This Row],[Corrected Time]]&lt;&gt;"DNF"),11-tblGlbn_Div1[[#This Row],[Placing]],0)</f>
        <v>0</v>
      </c>
      <c r="I14" s="23" t="str">
        <f>IF(ISNA(VLOOKUP(tblGlbn_Div1[[#This Row],[Name / Club]],tblPointScore[Name / Club],1,FALSE)),"N","Y")</f>
        <v>Y</v>
      </c>
    </row>
    <row r="15" spans="1:12">
      <c r="A15" s="22">
        <f ca="1">IF(tblGlbn_Div1[[#This Row],[Rider]]&lt;&gt;"",CELL("row", A15)-1,"")</f>
        <v>14</v>
      </c>
      <c r="B15" s="54" t="s">
        <v>370</v>
      </c>
      <c r="C15" s="62" t="s">
        <v>681</v>
      </c>
      <c r="D15" s="22" t="str">
        <f>CONCATENATE(tblGlbn_Div1[[#This Row],[Rider]]," - ",tblGlbn_Div1[[#This Row],[Club]])</f>
        <v>Gilchrist Jeremy - GCC</v>
      </c>
      <c r="E15" s="56">
        <v>1.8749999999999999E-2</v>
      </c>
      <c r="F15" s="56">
        <v>6.850694444444444E-2</v>
      </c>
      <c r="G15" s="42">
        <f>IF(AND(tblGlbn_Div1[[#This Row],[Finish Time]]="",tblGlbn_Div1[[#This Row],[Rider]]&lt;&gt;""),"DNF",tblGlbn_Div1[[#This Row],[Finish Time]]-tblGlbn_Div1[[#This Row],[Start Time]])</f>
        <v>4.9756944444444437E-2</v>
      </c>
      <c r="H15" s="23">
        <f ca="1">IF(AND(tblGlbn_Div1[[#This Row],[Placing]]&lt;11,tblGlbn_Div1[[#This Row],[Rider]]&lt;&gt;"",tblGlbn_Div1[[#This Row],[Corrected Time]]&lt;&gt;"DNF"),11-tblGlbn_Div1[[#This Row],[Placing]],0)</f>
        <v>0</v>
      </c>
      <c r="I15" s="23" t="str">
        <f>IF(ISNA(VLOOKUP(tblGlbn_Div1[[#This Row],[Name / Club]],tblPointScore[Name / Club],1,FALSE)),"N","Y")</f>
        <v>Y</v>
      </c>
    </row>
    <row r="16" spans="1:12">
      <c r="A16" s="22">
        <f ca="1">IF(tblGlbn_Div1[[#This Row],[Rider]]&lt;&gt;"",CELL("row", A16)-1,"")</f>
        <v>15</v>
      </c>
      <c r="B16" s="54" t="s">
        <v>692</v>
      </c>
      <c r="C16" s="62" t="s">
        <v>685</v>
      </c>
      <c r="D16" s="22" t="str">
        <f>CONCATENATE(tblGlbn_Div1[[#This Row],[Rider]]," - ",tblGlbn_Div1[[#This Row],[Club]])</f>
        <v>Klenke Anton - ICC</v>
      </c>
      <c r="E16" s="57">
        <v>1.63194444444444E-2</v>
      </c>
      <c r="F16" s="56">
        <v>6.850694444444444E-2</v>
      </c>
      <c r="G16" s="42">
        <f>IF(AND(tblGlbn_Div1[[#This Row],[Finish Time]]="",tblGlbn_Div1[[#This Row],[Rider]]&lt;&gt;""),"DNF",tblGlbn_Div1[[#This Row],[Finish Time]]-tblGlbn_Div1[[#This Row],[Start Time]])</f>
        <v>5.2187500000000039E-2</v>
      </c>
      <c r="H16" s="23">
        <f ca="1">IF(AND(tblGlbn_Div1[[#This Row],[Placing]]&lt;11,tblGlbn_Div1[[#This Row],[Rider]]&lt;&gt;"",tblGlbn_Div1[[#This Row],[Corrected Time]]&lt;&gt;"DNF"),11-tblGlbn_Div1[[#This Row],[Placing]],0)</f>
        <v>0</v>
      </c>
      <c r="I16" s="23" t="str">
        <f>IF(ISNA(VLOOKUP(tblGlbn_Div1[[#This Row],[Name / Club]],tblPointScore[Name / Club],1,FALSE)),"N","Y")</f>
        <v>Y</v>
      </c>
    </row>
    <row r="17" spans="1:9">
      <c r="A17" s="22">
        <f ca="1">IF(tblGlbn_Div1[[#This Row],[Rider]]&lt;&gt;"",CELL("row", A17)-1,"")</f>
        <v>16</v>
      </c>
      <c r="B17" s="54" t="s">
        <v>363</v>
      </c>
      <c r="C17" s="64" t="s">
        <v>681</v>
      </c>
      <c r="D17" s="22" t="str">
        <f>CONCATENATE(tblGlbn_Div1[[#This Row],[Rider]]," - ",tblGlbn_Div1[[#This Row],[Club]])</f>
        <v>Hansen Phil - GCC</v>
      </c>
      <c r="E17" s="56">
        <v>1.52777777777778E-2</v>
      </c>
      <c r="F17" s="56">
        <v>6.850694444444444E-2</v>
      </c>
      <c r="G17" s="42">
        <f>IF(AND(tblGlbn_Div1[[#This Row],[Finish Time]]="",tblGlbn_Div1[[#This Row],[Rider]]&lt;&gt;""),"DNF",tblGlbn_Div1[[#This Row],[Finish Time]]-tblGlbn_Div1[[#This Row],[Start Time]])</f>
        <v>5.322916666666664E-2</v>
      </c>
      <c r="H17" s="23">
        <f ca="1">IF(AND(tblGlbn_Div1[[#This Row],[Placing]]&lt;11,tblGlbn_Div1[[#This Row],[Rider]]&lt;&gt;"",tblGlbn_Div1[[#This Row],[Corrected Time]]&lt;&gt;"DNF"),11-tblGlbn_Div1[[#This Row],[Placing]],0)</f>
        <v>0</v>
      </c>
      <c r="I17" s="23" t="str">
        <f>IF(ISNA(VLOOKUP(tblGlbn_Div1[[#This Row],[Name / Club]],tblPointScore[Name / Club],1,FALSE)),"N","Y")</f>
        <v>Y</v>
      </c>
    </row>
    <row r="18" spans="1:9">
      <c r="A18" s="22">
        <f ca="1">IF(tblGlbn_Div1[[#This Row],[Rider]]&lt;&gt;"",CELL("row", A18)-1,"")</f>
        <v>17</v>
      </c>
      <c r="B18" s="54" t="s">
        <v>619</v>
      </c>
      <c r="C18" s="62" t="s">
        <v>681</v>
      </c>
      <c r="D18" s="22" t="str">
        <f>CONCATENATE(tblGlbn_Div1[[#This Row],[Rider]]," - ",tblGlbn_Div1[[#This Row],[Club]])</f>
        <v>Emmerton Callum - GCC</v>
      </c>
      <c r="E18" s="55">
        <v>2.0833333333333301E-2</v>
      </c>
      <c r="F18" s="56">
        <v>6.850694444444444E-2</v>
      </c>
      <c r="G18" s="42">
        <f>IF(AND(tblGlbn_Div1[[#This Row],[Finish Time]]="",tblGlbn_Div1[[#This Row],[Rider]]&lt;&gt;""),"DNF",tblGlbn_Div1[[#This Row],[Finish Time]]-tblGlbn_Div1[[#This Row],[Start Time]])</f>
        <v>4.7673611111111139E-2</v>
      </c>
      <c r="H18" s="23">
        <f ca="1">IF(AND(tblGlbn_Div1[[#This Row],[Placing]]&lt;11,tblGlbn_Div1[[#This Row],[Rider]]&lt;&gt;"",tblGlbn_Div1[[#This Row],[Corrected Time]]&lt;&gt;"DNF"),11-tblGlbn_Div1[[#This Row],[Placing]],0)</f>
        <v>0</v>
      </c>
      <c r="I18" s="23" t="str">
        <f>IF(ISNA(VLOOKUP(tblGlbn_Div1[[#This Row],[Name / Club]],tblPointScore[Name / Club],1,FALSE)),"N","Y")</f>
        <v>Y</v>
      </c>
    </row>
    <row r="19" spans="1:9">
      <c r="A19" s="22">
        <f ca="1">IF(tblGlbn_Div1[[#This Row],[Rider]]&lt;&gt;"",CELL("row", A19)-1,"")</f>
        <v>18</v>
      </c>
      <c r="B19" s="54" t="s">
        <v>390</v>
      </c>
      <c r="C19" s="62" t="s">
        <v>681</v>
      </c>
      <c r="D19" s="22" t="str">
        <f>CONCATENATE(tblGlbn_Div1[[#This Row],[Rider]]," - ",tblGlbn_Div1[[#This Row],[Club]])</f>
        <v>Moroney Gavin - GCC</v>
      </c>
      <c r="E19" s="57">
        <v>1.6319444444444445E-2</v>
      </c>
      <c r="F19" s="56">
        <v>6.850694444444444E-2</v>
      </c>
      <c r="G19" s="42">
        <f>IF(AND(tblGlbn_Div1[[#This Row],[Finish Time]]="",tblGlbn_Div1[[#This Row],[Rider]]&lt;&gt;""),"DNF",tblGlbn_Div1[[#This Row],[Finish Time]]-tblGlbn_Div1[[#This Row],[Start Time]])</f>
        <v>5.2187499999999998E-2</v>
      </c>
      <c r="H19" s="23">
        <f ca="1">IF(AND(tblGlbn_Div1[[#This Row],[Placing]]&lt;11,tblGlbn_Div1[[#This Row],[Rider]]&lt;&gt;"",tblGlbn_Div1[[#This Row],[Corrected Time]]&lt;&gt;"DNF"),11-tblGlbn_Div1[[#This Row],[Placing]],0)</f>
        <v>0</v>
      </c>
      <c r="I19" s="23" t="str">
        <f>IF(ISNA(VLOOKUP(tblGlbn_Div1[[#This Row],[Name / Club]],tblPointScore[Name / Club],1,FALSE)),"N","Y")</f>
        <v>Y</v>
      </c>
    </row>
    <row r="20" spans="1:9">
      <c r="A20" s="22">
        <f ca="1">IF(tblGlbn_Div1[[#This Row],[Rider]]&lt;&gt;"",CELL("row", A20)-1,"")</f>
        <v>19</v>
      </c>
      <c r="B20" s="54" t="s">
        <v>351</v>
      </c>
      <c r="C20" s="62" t="s">
        <v>683</v>
      </c>
      <c r="D20" s="22" t="str">
        <f>CONCATENATE(tblGlbn_Div1[[#This Row],[Rider]]," - ",tblGlbn_Div1[[#This Row],[Club]])</f>
        <v>Vollebregt Richard - SHCC</v>
      </c>
      <c r="E20" s="55">
        <v>2.0833333333333301E-2</v>
      </c>
      <c r="F20" s="56">
        <v>6.850694444444444E-2</v>
      </c>
      <c r="G20" s="42">
        <f>IF(AND(tblGlbn_Div1[[#This Row],[Finish Time]]="",tblGlbn_Div1[[#This Row],[Rider]]&lt;&gt;""),"DNF",tblGlbn_Div1[[#This Row],[Finish Time]]-tblGlbn_Div1[[#This Row],[Start Time]])</f>
        <v>4.7673611111111139E-2</v>
      </c>
      <c r="H20" s="23">
        <f ca="1">IF(AND(tblGlbn_Div1[[#This Row],[Placing]]&lt;11,tblGlbn_Div1[[#This Row],[Rider]]&lt;&gt;"",tblGlbn_Div1[[#This Row],[Corrected Time]]&lt;&gt;"DNF"),11-tblGlbn_Div1[[#This Row],[Placing]],0)</f>
        <v>0</v>
      </c>
      <c r="I20" s="23" t="str">
        <f>IF(ISNA(VLOOKUP(tblGlbn_Div1[[#This Row],[Name / Club]],tblPointScore[Name / Club],1,FALSE)),"N","Y")</f>
        <v>Y</v>
      </c>
    </row>
    <row r="21" spans="1:9">
      <c r="A21" s="22">
        <f ca="1">IF(tblGlbn_Div1[[#This Row],[Rider]]&lt;&gt;"",CELL("row", A21)-1,"")</f>
        <v>20</v>
      </c>
      <c r="B21" s="54" t="s">
        <v>35</v>
      </c>
      <c r="C21" s="62" t="s">
        <v>681</v>
      </c>
      <c r="D21" s="22" t="str">
        <f>CONCATENATE(tblGlbn_Div1[[#This Row],[Rider]]," - ",tblGlbn_Div1[[#This Row],[Club]])</f>
        <v>Apps Glenn - GCC</v>
      </c>
      <c r="E21" s="56">
        <v>1.7361111111111112E-2</v>
      </c>
      <c r="F21" s="56">
        <v>6.850694444444444E-2</v>
      </c>
      <c r="G21" s="42">
        <f>IF(AND(tblGlbn_Div1[[#This Row],[Finish Time]]="",tblGlbn_Div1[[#This Row],[Rider]]&lt;&gt;""),"DNF",tblGlbn_Div1[[#This Row],[Finish Time]]-tblGlbn_Div1[[#This Row],[Start Time]])</f>
        <v>5.1145833333333328E-2</v>
      </c>
      <c r="H21" s="23">
        <f ca="1">IF(AND(tblGlbn_Div1[[#This Row],[Placing]]&lt;11,tblGlbn_Div1[[#This Row],[Rider]]&lt;&gt;"",tblGlbn_Div1[[#This Row],[Corrected Time]]&lt;&gt;"DNF"),11-tblGlbn_Div1[[#This Row],[Placing]],0)</f>
        <v>0</v>
      </c>
      <c r="I21" s="23" t="str">
        <f>IF(ISNA(VLOOKUP(tblGlbn_Div1[[#This Row],[Name / Club]],tblPointScore[Name / Club],1,FALSE)),"N","Y")</f>
        <v>Y</v>
      </c>
    </row>
    <row r="22" spans="1:9">
      <c r="A22" s="22">
        <f ca="1">IF(tblGlbn_Div1[[#This Row],[Rider]]&lt;&gt;"",CELL("row", A22)-1,"")</f>
        <v>21</v>
      </c>
      <c r="B22" s="54" t="s">
        <v>651</v>
      </c>
      <c r="C22" s="62" t="s">
        <v>681</v>
      </c>
      <c r="D22" s="22" t="str">
        <f>CONCATENATE(tblGlbn_Div1[[#This Row],[Rider]]," - ",tblGlbn_Div1[[#This Row],[Club]])</f>
        <v>Beard Michael - GCC</v>
      </c>
      <c r="E22" s="56">
        <v>1.7361111111111112E-2</v>
      </c>
      <c r="F22" s="56">
        <v>6.850694444444444E-2</v>
      </c>
      <c r="G22" s="42">
        <f>IF(AND(tblGlbn_Div1[[#This Row],[Finish Time]]="",tblGlbn_Div1[[#This Row],[Rider]]&lt;&gt;""),"DNF",tblGlbn_Div1[[#This Row],[Finish Time]]-tblGlbn_Div1[[#This Row],[Start Time]])</f>
        <v>5.1145833333333328E-2</v>
      </c>
      <c r="H22" s="23">
        <f ca="1">IF(AND(tblGlbn_Div1[[#This Row],[Placing]]&lt;11,tblGlbn_Div1[[#This Row],[Rider]]&lt;&gt;"",tblGlbn_Div1[[#This Row],[Corrected Time]]&lt;&gt;"DNF"),11-tblGlbn_Div1[[#This Row],[Placing]],0)</f>
        <v>0</v>
      </c>
      <c r="I22" s="23" t="str">
        <f>IF(ISNA(VLOOKUP(tblGlbn_Div1[[#This Row],[Name / Club]],tblPointScore[Name / Club],1,FALSE)),"N","Y")</f>
        <v>Y</v>
      </c>
    </row>
    <row r="23" spans="1:9">
      <c r="A23" s="22">
        <f ca="1">IF(tblGlbn_Div1[[#This Row],[Rider]]&lt;&gt;"",CELL("row", A23)-1,"")</f>
        <v>22</v>
      </c>
      <c r="B23" s="54" t="s">
        <v>223</v>
      </c>
      <c r="C23" s="62" t="s">
        <v>682</v>
      </c>
      <c r="D23" s="22" t="str">
        <f>CONCATENATE(tblGlbn_Div1[[#This Row],[Rider]]," - ",tblGlbn_Div1[[#This Row],[Club]])</f>
        <v>Kourembes Jimmy - CCC</v>
      </c>
      <c r="E23" s="56">
        <v>1.52777777777778E-2</v>
      </c>
      <c r="F23" s="56">
        <v>6.9074074074074079E-2</v>
      </c>
      <c r="G23" s="42">
        <f>IF(AND(tblGlbn_Div1[[#This Row],[Finish Time]]="",tblGlbn_Div1[[#This Row],[Rider]]&lt;&gt;""),"DNF",tblGlbn_Div1[[#This Row],[Finish Time]]-tblGlbn_Div1[[#This Row],[Start Time]])</f>
        <v>5.379629629629628E-2</v>
      </c>
      <c r="H23" s="23">
        <f ca="1">IF(AND(tblGlbn_Div1[[#This Row],[Placing]]&lt;11,tblGlbn_Div1[[#This Row],[Rider]]&lt;&gt;"",tblGlbn_Div1[[#This Row],[Corrected Time]]&lt;&gt;"DNF"),11-tblGlbn_Div1[[#This Row],[Placing]],0)</f>
        <v>0</v>
      </c>
      <c r="I23" s="23" t="str">
        <f>IF(ISNA(VLOOKUP(tblGlbn_Div1[[#This Row],[Name / Club]],tblPointScore[Name / Club],1,FALSE)),"N","Y")</f>
        <v>Y</v>
      </c>
    </row>
    <row r="24" spans="1:9">
      <c r="A24" s="22">
        <f ca="1">IF(tblGlbn_Div1[[#This Row],[Rider]]&lt;&gt;"",CELL("row", A24)-1,"")</f>
        <v>23</v>
      </c>
      <c r="B24" s="54" t="s">
        <v>454</v>
      </c>
      <c r="C24" s="62" t="s">
        <v>682</v>
      </c>
      <c r="D24" s="22" t="str">
        <f>CONCATENATE(tblGlbn_Div1[[#This Row],[Rider]]," - ",tblGlbn_Div1[[#This Row],[Club]])</f>
        <v>Halliday Cru - CCC</v>
      </c>
      <c r="E24" s="55"/>
      <c r="F24" s="55"/>
      <c r="G24" s="42" t="str">
        <f>IF(AND(tblGlbn_Div1[[#This Row],[Finish Time]]="",tblGlbn_Div1[[#This Row],[Rider]]&lt;&gt;""),"DNF",tblGlbn_Div1[[#This Row],[Finish Time]]-tblGlbn_Div1[[#This Row],[Start Time]])</f>
        <v>DNF</v>
      </c>
      <c r="H24" s="23">
        <f ca="1">IF(AND(tblGlbn_Div1[[#This Row],[Placing]]&lt;11,tblGlbn_Div1[[#This Row],[Rider]]&lt;&gt;"",tblGlbn_Div1[[#This Row],[Corrected Time]]&lt;&gt;"DNF"),11-tblGlbn_Div1[[#This Row],[Placing]],0)</f>
        <v>0</v>
      </c>
      <c r="I24" s="23" t="str">
        <f>IF(ISNA(VLOOKUP(tblGlbn_Div1[[#This Row],[Name / Club]],tblPointScore[Name / Club],1,FALSE)),"N","Y")</f>
        <v>Y</v>
      </c>
    </row>
    <row r="25" spans="1:9">
      <c r="A25" s="22">
        <f ca="1">IF(tblGlbn_Div1[[#This Row],[Rider]]&lt;&gt;"",CELL("row", A25)-1,"")</f>
        <v>24</v>
      </c>
      <c r="B25" s="54" t="s">
        <v>693</v>
      </c>
      <c r="C25" s="62" t="s">
        <v>682</v>
      </c>
      <c r="D25" s="22" t="str">
        <f>CONCATENATE(tblGlbn_Div1[[#This Row],[Rider]]," - ",tblGlbn_Div1[[#This Row],[Club]])</f>
        <v>Halliday Tye - CCC</v>
      </c>
      <c r="E25" s="56"/>
      <c r="F25" s="56"/>
      <c r="G25" s="42" t="str">
        <f>IF(AND(tblGlbn_Div1[[#This Row],[Finish Time]]="",tblGlbn_Div1[[#This Row],[Rider]]&lt;&gt;""),"DNF",tblGlbn_Div1[[#This Row],[Finish Time]]-tblGlbn_Div1[[#This Row],[Start Time]])</f>
        <v>DNF</v>
      </c>
      <c r="H25" s="23">
        <f ca="1">IF(AND(tblGlbn_Div1[[#This Row],[Placing]]&lt;11,tblGlbn_Div1[[#This Row],[Rider]]&lt;&gt;"",tblGlbn_Div1[[#This Row],[Corrected Time]]&lt;&gt;"DNF"),11-tblGlbn_Div1[[#This Row],[Placing]],0)</f>
        <v>0</v>
      </c>
      <c r="I25" s="23" t="str">
        <f>IF(ISNA(VLOOKUP(tblGlbn_Div1[[#This Row],[Name / Club]],tblPointScore[Name / Club],1,FALSE)),"N","Y")</f>
        <v>Y</v>
      </c>
    </row>
    <row r="26" spans="1:9">
      <c r="A26" s="22">
        <f ca="1">IF(tblGlbn_Div1[[#This Row],[Rider]]&lt;&gt;"",CELL("row", A26)-1,"")</f>
        <v>25</v>
      </c>
      <c r="B26" s="54" t="s">
        <v>198</v>
      </c>
      <c r="C26" s="62" t="s">
        <v>681</v>
      </c>
      <c r="D26" s="22" t="str">
        <f>CONCATENATE(tblGlbn_Div1[[#This Row],[Rider]]," - ",tblGlbn_Div1[[#This Row],[Club]])</f>
        <v>Hogan Isacc - GCC</v>
      </c>
      <c r="E26" s="57"/>
      <c r="F26" s="56"/>
      <c r="G26" s="42" t="str">
        <f>IF(AND(tblGlbn_Div1[[#This Row],[Finish Time]]="",tblGlbn_Div1[[#This Row],[Rider]]&lt;&gt;""),"DNF",tblGlbn_Div1[[#This Row],[Finish Time]]-tblGlbn_Div1[[#This Row],[Start Time]])</f>
        <v>DNF</v>
      </c>
      <c r="H26" s="23">
        <f ca="1">IF(AND(tblGlbn_Div1[[#This Row],[Placing]]&lt;11,tblGlbn_Div1[[#This Row],[Rider]]&lt;&gt;"",tblGlbn_Div1[[#This Row],[Corrected Time]]&lt;&gt;"DNF"),11-tblGlbn_Div1[[#This Row],[Placing]],0)</f>
        <v>0</v>
      </c>
      <c r="I26" s="23" t="str">
        <f>IF(ISNA(VLOOKUP(tblGlbn_Div1[[#This Row],[Name / Club]],tblPointScore[Name / Club],1,FALSE)),"N","Y")</f>
        <v>Y</v>
      </c>
    </row>
    <row r="27" spans="1:9">
      <c r="A27" s="22" t="str">
        <f ca="1">IF(tblGlbn_Div1[[#This Row],[Rider]]&lt;&gt;"",CELL("row", A27)-1,"")</f>
        <v/>
      </c>
      <c r="B27" s="7"/>
      <c r="C27" s="7"/>
      <c r="D27" s="22" t="str">
        <f>CONCATENATE(tblGlbn_Div1[[#This Row],[Rider]]," - ",tblGlbn_Div1[[#This Row],[Club]])</f>
        <v xml:space="preserve"> - </v>
      </c>
      <c r="E27" s="41"/>
      <c r="F27" s="41"/>
      <c r="G27" s="42">
        <f>IF(AND(tblGlbn_Div1[[#This Row],[Finish Time]]="",tblGlbn_Div1[[#This Row],[Rider]]&lt;&gt;""),"DNF",tblGlbn_Div1[[#This Row],[Finish Time]]-tblGlbn_Div1[[#This Row],[Start Time]])</f>
        <v>0</v>
      </c>
      <c r="H27" s="23">
        <f ca="1">IF(AND(tblGlbn_Div1[[#This Row],[Placing]]&lt;11,tblGlbn_Div1[[#This Row],[Rider]]&lt;&gt;"",tblGlbn_Div1[[#This Row],[Corrected Time]]&lt;&gt;"DNF"),11-tblGlbn_Div1[[#This Row],[Placing]],0)</f>
        <v>0</v>
      </c>
      <c r="I27" s="23" t="str">
        <f>IF(ISNA(VLOOKUP(tblGlbn_Div1[[#This Row],[Name / Club]],tblPointScore[Name / Club],1,FALSE)),"N","Y")</f>
        <v>N</v>
      </c>
    </row>
    <row r="28" spans="1:9">
      <c r="A28" s="22" t="str">
        <f ca="1">IF(tblGlbn_Div1[[#This Row],[Rider]]&lt;&gt;"",CELL("row", A28)-1,"")</f>
        <v/>
      </c>
      <c r="B28" s="40"/>
      <c r="C28" s="40"/>
      <c r="D28" s="22" t="str">
        <f>CONCATENATE(tblGlbn_Div1[[#This Row],[Rider]]," - ",tblGlbn_Div1[[#This Row],[Club]])</f>
        <v xml:space="preserve"> - </v>
      </c>
      <c r="E28" s="41"/>
      <c r="F28" s="41"/>
      <c r="G28" s="42">
        <f>IF(AND(tblGlbn_Div1[[#This Row],[Finish Time]]="",tblGlbn_Div1[[#This Row],[Rider]]&lt;&gt;""),"DNF",tblGlbn_Div1[[#This Row],[Finish Time]]-tblGlbn_Div1[[#This Row],[Start Time]])</f>
        <v>0</v>
      </c>
      <c r="H28" s="23">
        <f ca="1">IF(AND(tblGlbn_Div1[[#This Row],[Placing]]&lt;11,tblGlbn_Div1[[#This Row],[Rider]]&lt;&gt;"",tblGlbn_Div1[[#This Row],[Corrected Time]]&lt;&gt;"DNF"),11-tblGlbn_Div1[[#This Row],[Placing]],0)</f>
        <v>0</v>
      </c>
      <c r="I28" s="23" t="str">
        <f>IF(ISNA(VLOOKUP(tblGlbn_Div1[[#This Row],[Name / Club]],tblPointScore[Name / Club],1,FALSE)),"N","Y")</f>
        <v>N</v>
      </c>
    </row>
    <row r="29" spans="1:9">
      <c r="A29" s="22" t="str">
        <f ca="1">IF(tblGlbn_Div1[[#This Row],[Rider]]&lt;&gt;"",CELL("row", A29)-1,"")</f>
        <v/>
      </c>
      <c r="B29" s="40"/>
      <c r="C29" s="40"/>
      <c r="D29" s="22" t="str">
        <f>CONCATENATE(tblGlbn_Div1[[#This Row],[Rider]]," - ",tblGlbn_Div1[[#This Row],[Club]])</f>
        <v xml:space="preserve"> - </v>
      </c>
      <c r="E29" s="41"/>
      <c r="F29" s="41"/>
      <c r="G29" s="42">
        <f>IF(AND(tblGlbn_Div1[[#This Row],[Finish Time]]="",tblGlbn_Div1[[#This Row],[Rider]]&lt;&gt;""),"DNF",tblGlbn_Div1[[#This Row],[Finish Time]]-tblGlbn_Div1[[#This Row],[Start Time]])</f>
        <v>0</v>
      </c>
      <c r="H29" s="23">
        <f ca="1">IF(AND(tblGlbn_Div1[[#This Row],[Placing]]&lt;11,tblGlbn_Div1[[#This Row],[Rider]]&lt;&gt;"",tblGlbn_Div1[[#This Row],[Corrected Time]]&lt;&gt;"DNF"),11-tblGlbn_Div1[[#This Row],[Placing]],0)</f>
        <v>0</v>
      </c>
      <c r="I29" s="23" t="str">
        <f>IF(ISNA(VLOOKUP(tblGlbn_Div1[[#This Row],[Name / Club]],tblPointScore[Name / Club],1,FALSE)),"N","Y")</f>
        <v>N</v>
      </c>
    </row>
    <row r="30" spans="1:9">
      <c r="A30" s="22" t="str">
        <f ca="1">IF(tblGlbn_Div1[[#This Row],[Rider]]&lt;&gt;"",CELL("row", A30)-1,"")</f>
        <v/>
      </c>
      <c r="B30" s="40"/>
      <c r="C30" s="40"/>
      <c r="D30" s="22" t="str">
        <f>CONCATENATE(tblGlbn_Div1[[#This Row],[Rider]]," - ",tblGlbn_Div1[[#This Row],[Club]])</f>
        <v xml:space="preserve"> - </v>
      </c>
      <c r="E30" s="41"/>
      <c r="F30" s="41"/>
      <c r="G30" s="42">
        <f>IF(AND(tblGlbn_Div1[[#This Row],[Finish Time]]="",tblGlbn_Div1[[#This Row],[Rider]]&lt;&gt;""),"DNF",tblGlbn_Div1[[#This Row],[Finish Time]]-tblGlbn_Div1[[#This Row],[Start Time]])</f>
        <v>0</v>
      </c>
      <c r="H30" s="23">
        <f ca="1">IF(AND(tblGlbn_Div1[[#This Row],[Placing]]&lt;11,tblGlbn_Div1[[#This Row],[Rider]]&lt;&gt;"",tblGlbn_Div1[[#This Row],[Corrected Time]]&lt;&gt;"DNF"),11-tblGlbn_Div1[[#This Row],[Placing]],0)</f>
        <v>0</v>
      </c>
      <c r="I30" s="23" t="str">
        <f>IF(ISNA(VLOOKUP(tblGlbn_Div1[[#This Row],[Name / Club]],tblPointScore[Name / Club],1,FALSE)),"N","Y")</f>
        <v>N</v>
      </c>
    </row>
    <row r="31" spans="1:9">
      <c r="A31" s="22" t="str">
        <f ca="1">IF(tblGlbn_Div1[[#This Row],[Rider]]&lt;&gt;"",CELL("row", A31)-1,"")</f>
        <v/>
      </c>
      <c r="B31" s="40"/>
      <c r="C31" s="40"/>
      <c r="D31" s="22" t="str">
        <f>CONCATENATE(tblGlbn_Div1[[#This Row],[Rider]]," - ",tblGlbn_Div1[[#This Row],[Club]])</f>
        <v xml:space="preserve"> - </v>
      </c>
      <c r="E31" s="41"/>
      <c r="F31" s="41"/>
      <c r="G31" s="42">
        <f>IF(AND(tblGlbn_Div1[[#This Row],[Finish Time]]="",tblGlbn_Div1[[#This Row],[Rider]]&lt;&gt;""),"DNF",tblGlbn_Div1[[#This Row],[Finish Time]]-tblGlbn_Div1[[#This Row],[Start Time]])</f>
        <v>0</v>
      </c>
      <c r="H31" s="23">
        <f ca="1">IF(AND(tblGlbn_Div1[[#This Row],[Placing]]&lt;11,tblGlbn_Div1[[#This Row],[Rider]]&lt;&gt;"",tblGlbn_Div1[[#This Row],[Corrected Time]]&lt;&gt;"DNF"),11-tblGlbn_Div1[[#This Row],[Placing]],0)</f>
        <v>0</v>
      </c>
      <c r="I31" s="23" t="str">
        <f>IF(ISNA(VLOOKUP(tblGlbn_Div1[[#This Row],[Name / Club]],tblPointScore[Name / Club],1,FALSE)),"N","Y")</f>
        <v>N</v>
      </c>
    </row>
    <row r="32" spans="1:9">
      <c r="A32" s="22" t="str">
        <f ca="1">IF(tblGlbn_Div1[[#This Row],[Rider]]&lt;&gt;"",CELL("row", A32)-1,"")</f>
        <v/>
      </c>
      <c r="B32" s="40"/>
      <c r="C32" s="40"/>
      <c r="D32" s="22" t="str">
        <f>CONCATENATE(tblGlbn_Div1[[#This Row],[Rider]]," - ",tblGlbn_Div1[[#This Row],[Club]])</f>
        <v xml:space="preserve"> - </v>
      </c>
      <c r="E32" s="41"/>
      <c r="F32" s="41"/>
      <c r="G32" s="42">
        <f>IF(AND(tblGlbn_Div1[[#This Row],[Finish Time]]="",tblGlbn_Div1[[#This Row],[Rider]]&lt;&gt;""),"DNF",tblGlbn_Div1[[#This Row],[Finish Time]]-tblGlbn_Div1[[#This Row],[Start Time]])</f>
        <v>0</v>
      </c>
      <c r="H32" s="23">
        <f ca="1">IF(AND(tblGlbn_Div1[[#This Row],[Placing]]&lt;11,tblGlbn_Div1[[#This Row],[Rider]]&lt;&gt;"",tblGlbn_Div1[[#This Row],[Corrected Time]]&lt;&gt;"DNF"),11-tblGlbn_Div1[[#This Row],[Placing]],0)</f>
        <v>0</v>
      </c>
      <c r="I32" s="23" t="str">
        <f>IF(ISNA(VLOOKUP(tblGlbn_Div1[[#This Row],[Name / Club]],tblPointScore[Name / Club],1,FALSE)),"N","Y")</f>
        <v>N</v>
      </c>
    </row>
    <row r="33" spans="1:9">
      <c r="A33" s="22" t="str">
        <f ca="1">IF(tblGlbn_Div1[[#This Row],[Rider]]&lt;&gt;"",CELL("row", A33)-1,"")</f>
        <v/>
      </c>
      <c r="B33" s="40"/>
      <c r="C33" s="40"/>
      <c r="D33" s="22" t="str">
        <f>CONCATENATE(tblGlbn_Div1[[#This Row],[Rider]]," - ",tblGlbn_Div1[[#This Row],[Club]])</f>
        <v xml:space="preserve"> - </v>
      </c>
      <c r="E33" s="41"/>
      <c r="F33" s="41"/>
      <c r="G33" s="42">
        <f>IF(AND(tblGlbn_Div1[[#This Row],[Finish Time]]="",tblGlbn_Div1[[#This Row],[Rider]]&lt;&gt;""),"DNF",tblGlbn_Div1[[#This Row],[Finish Time]]-tblGlbn_Div1[[#This Row],[Start Time]])</f>
        <v>0</v>
      </c>
      <c r="H33" s="23">
        <f ca="1">IF(AND(tblGlbn_Div1[[#This Row],[Placing]]&lt;11,tblGlbn_Div1[[#This Row],[Rider]]&lt;&gt;"",tblGlbn_Div1[[#This Row],[Corrected Time]]&lt;&gt;"DNF"),11-tblGlbn_Div1[[#This Row],[Placing]],0)</f>
        <v>0</v>
      </c>
      <c r="I33" s="23" t="str">
        <f>IF(ISNA(VLOOKUP(tblGlbn_Div1[[#This Row],[Name / Club]],tblPointScore[Name / Club],1,FALSE)),"N","Y")</f>
        <v>N</v>
      </c>
    </row>
    <row r="34" spans="1:9">
      <c r="A34" s="22" t="str">
        <f ca="1">IF(tblGlbn_Div1[[#This Row],[Rider]]&lt;&gt;"",CELL("row", A34)-1,"")</f>
        <v/>
      </c>
      <c r="B34" s="40"/>
      <c r="C34" s="40"/>
      <c r="D34" s="22" t="str">
        <f>CONCATENATE(tblGlbn_Div1[[#This Row],[Rider]]," - ",tblGlbn_Div1[[#This Row],[Club]])</f>
        <v xml:space="preserve"> - </v>
      </c>
      <c r="E34" s="41"/>
      <c r="F34" s="41"/>
      <c r="G34" s="42">
        <f>IF(AND(tblGlbn_Div1[[#This Row],[Finish Time]]="",tblGlbn_Div1[[#This Row],[Rider]]&lt;&gt;""),"DNF",tblGlbn_Div1[[#This Row],[Finish Time]]-tblGlbn_Div1[[#This Row],[Start Time]])</f>
        <v>0</v>
      </c>
      <c r="H34" s="23">
        <f ca="1">IF(AND(tblGlbn_Div1[[#This Row],[Placing]]&lt;11,tblGlbn_Div1[[#This Row],[Rider]]&lt;&gt;"",tblGlbn_Div1[[#This Row],[Corrected Time]]&lt;&gt;"DNF"),11-tblGlbn_Div1[[#This Row],[Placing]],0)</f>
        <v>0</v>
      </c>
      <c r="I34" s="23" t="str">
        <f>IF(ISNA(VLOOKUP(tblGlbn_Div1[[#This Row],[Name / Club]],tblPointScore[Name / Club],1,FALSE)),"N","Y")</f>
        <v>N</v>
      </c>
    </row>
    <row r="35" spans="1:9">
      <c r="A35" s="22" t="str">
        <f ca="1">IF(tblGlbn_Div1[[#This Row],[Rider]]&lt;&gt;"",CELL("row", A35)-1,"")</f>
        <v/>
      </c>
      <c r="B35" s="7"/>
      <c r="C35" s="40"/>
      <c r="D35" s="22" t="str">
        <f>CONCATENATE(tblGlbn_Div1[[#This Row],[Rider]]," - ",tblGlbn_Div1[[#This Row],[Club]])</f>
        <v xml:space="preserve"> - </v>
      </c>
      <c r="E35" s="41"/>
      <c r="F35" s="41"/>
      <c r="G35" s="42">
        <f>IF(AND(tblGlbn_Div1[[#This Row],[Finish Time]]="",tblGlbn_Div1[[#This Row],[Rider]]&lt;&gt;""),"DNF",tblGlbn_Div1[[#This Row],[Finish Time]]-tblGlbn_Div1[[#This Row],[Start Time]])</f>
        <v>0</v>
      </c>
      <c r="H35" s="23">
        <f ca="1">IF(AND(tblGlbn_Div1[[#This Row],[Placing]]&lt;11,tblGlbn_Div1[[#This Row],[Rider]]&lt;&gt;"",tblGlbn_Div1[[#This Row],[Corrected Time]]&lt;&gt;"DNF"),11-tblGlbn_Div1[[#This Row],[Placing]],0)</f>
        <v>0</v>
      </c>
      <c r="I35" s="23" t="str">
        <f>IF(ISNA(VLOOKUP(tblGlbn_Div1[[#This Row],[Name / Club]],tblPointScore[Name / Club],1,FALSE)),"N","Y")</f>
        <v>N</v>
      </c>
    </row>
    <row r="36" spans="1:9">
      <c r="A36" s="22" t="str">
        <f ca="1">IF(tblGlbn_Div1[[#This Row],[Rider]]&lt;&gt;"",CELL("row", A36)-1,"")</f>
        <v/>
      </c>
      <c r="B36" s="40"/>
      <c r="C36" s="40"/>
      <c r="D36" s="22" t="str">
        <f>CONCATENATE(tblGlbn_Div1[[#This Row],[Rider]]," - ",tblGlbn_Div1[[#This Row],[Club]])</f>
        <v xml:space="preserve"> - </v>
      </c>
      <c r="E36" s="41"/>
      <c r="F36" s="41"/>
      <c r="G36" s="42">
        <f>IF(AND(tblGlbn_Div1[[#This Row],[Finish Time]]="",tblGlbn_Div1[[#This Row],[Rider]]&lt;&gt;""),"DNF",tblGlbn_Div1[[#This Row],[Finish Time]]-tblGlbn_Div1[[#This Row],[Start Time]])</f>
        <v>0</v>
      </c>
      <c r="H36" s="23">
        <f ca="1">IF(AND(tblGlbn_Div1[[#This Row],[Placing]]&lt;11,tblGlbn_Div1[[#This Row],[Rider]]&lt;&gt;"",tblGlbn_Div1[[#This Row],[Corrected Time]]&lt;&gt;"DNF"),11-tblGlbn_Div1[[#This Row],[Placing]],0)</f>
        <v>0</v>
      </c>
      <c r="I36" s="23" t="str">
        <f>IF(ISNA(VLOOKUP(tblGlbn_Div1[[#This Row],[Name / Club]],tblPointScore[Name / Club],1,FALSE)),"N","Y")</f>
        <v>N</v>
      </c>
    </row>
    <row r="37" spans="1:9">
      <c r="A37" s="22" t="str">
        <f ca="1">IF(tblGlbn_Div1[[#This Row],[Rider]]&lt;&gt;"",CELL("row", A37)-1,"")</f>
        <v/>
      </c>
      <c r="B37" s="40"/>
      <c r="C37" s="40"/>
      <c r="D37" s="22" t="str">
        <f>CONCATENATE(tblGlbn_Div1[[#This Row],[Rider]]," - ",tblGlbn_Div1[[#This Row],[Club]])</f>
        <v xml:space="preserve"> - </v>
      </c>
      <c r="E37" s="41"/>
      <c r="F37" s="41"/>
      <c r="G37" s="42">
        <f>IF(AND(tblGlbn_Div1[[#This Row],[Finish Time]]="",tblGlbn_Div1[[#This Row],[Rider]]&lt;&gt;""),"DNF",tblGlbn_Div1[[#This Row],[Finish Time]]-tblGlbn_Div1[[#This Row],[Start Time]])</f>
        <v>0</v>
      </c>
      <c r="H37" s="23">
        <f ca="1">IF(AND(tblGlbn_Div1[[#This Row],[Placing]]&lt;11,tblGlbn_Div1[[#This Row],[Rider]]&lt;&gt;"",tblGlbn_Div1[[#This Row],[Corrected Time]]&lt;&gt;"DNF"),11-tblGlbn_Div1[[#This Row],[Placing]],0)</f>
        <v>0</v>
      </c>
      <c r="I37" s="23" t="str">
        <f>IF(ISNA(VLOOKUP(tblGlbn_Div1[[#This Row],[Name / Club]],tblPointScore[Name / Club],1,FALSE)),"N","Y")</f>
        <v>N</v>
      </c>
    </row>
    <row r="38" spans="1:9">
      <c r="A38" s="22" t="str">
        <f ca="1">IF(tblGlbn_Div1[[#This Row],[Rider]]&lt;&gt;"",CELL("row", A38)-1,"")</f>
        <v/>
      </c>
      <c r="B38" s="40"/>
      <c r="C38" s="40"/>
      <c r="D38" s="22" t="str">
        <f>CONCATENATE(tblGlbn_Div1[[#This Row],[Rider]]," - ",tblGlbn_Div1[[#This Row],[Club]])</f>
        <v xml:space="preserve"> - </v>
      </c>
      <c r="E38" s="41"/>
      <c r="F38" s="41"/>
      <c r="G38" s="42">
        <f>IF(AND(tblGlbn_Div1[[#This Row],[Finish Time]]="",tblGlbn_Div1[[#This Row],[Rider]]&lt;&gt;""),"DNF",tblGlbn_Div1[[#This Row],[Finish Time]]-tblGlbn_Div1[[#This Row],[Start Time]])</f>
        <v>0</v>
      </c>
      <c r="H38" s="23">
        <f ca="1">IF(AND(tblGlbn_Div1[[#This Row],[Placing]]&lt;11,tblGlbn_Div1[[#This Row],[Rider]]&lt;&gt;"",tblGlbn_Div1[[#This Row],[Corrected Time]]&lt;&gt;"DNF"),11-tblGlbn_Div1[[#This Row],[Placing]],0)</f>
        <v>0</v>
      </c>
      <c r="I38" s="23" t="str">
        <f>IF(ISNA(VLOOKUP(tblGlbn_Div1[[#This Row],[Name / Club]],tblPointScore[Name / Club],1,FALSE)),"N","Y")</f>
        <v>N</v>
      </c>
    </row>
    <row r="39" spans="1:9">
      <c r="A39" s="22" t="str">
        <f ca="1">IF(tblGlbn_Div1[[#This Row],[Rider]]&lt;&gt;"",CELL("row", A39)-1,"")</f>
        <v/>
      </c>
      <c r="B39" s="40"/>
      <c r="C39" s="40"/>
      <c r="D39" s="22" t="str">
        <f>CONCATENATE(tblGlbn_Div1[[#This Row],[Rider]]," - ",tblGlbn_Div1[[#This Row],[Club]])</f>
        <v xml:space="preserve"> - </v>
      </c>
      <c r="E39" s="41"/>
      <c r="F39" s="41"/>
      <c r="G39" s="42">
        <f>IF(AND(tblGlbn_Div1[[#This Row],[Finish Time]]="",tblGlbn_Div1[[#This Row],[Rider]]&lt;&gt;""),"DNF",tblGlbn_Div1[[#This Row],[Finish Time]]-tblGlbn_Div1[[#This Row],[Start Time]])</f>
        <v>0</v>
      </c>
      <c r="H39" s="23">
        <f ca="1">IF(AND(tblGlbn_Div1[[#This Row],[Placing]]&lt;11,tblGlbn_Div1[[#This Row],[Rider]]&lt;&gt;"",tblGlbn_Div1[[#This Row],[Corrected Time]]&lt;&gt;"DNF"),11-tblGlbn_Div1[[#This Row],[Placing]],0)</f>
        <v>0</v>
      </c>
      <c r="I39" s="23" t="str">
        <f>IF(ISNA(VLOOKUP(tblGlbn_Div1[[#This Row],[Name / Club]],tblPointScore[Name / Club],1,FALSE)),"N","Y")</f>
        <v>N</v>
      </c>
    </row>
    <row r="40" spans="1:9">
      <c r="A40" s="22" t="str">
        <f ca="1">IF(tblGlbn_Div1[[#This Row],[Rider]]&lt;&gt;"",CELL("row", A40)-1,"")</f>
        <v/>
      </c>
      <c r="B40" s="40"/>
      <c r="C40" s="40"/>
      <c r="D40" s="22" t="str">
        <f>CONCATENATE(tblGlbn_Div1[[#This Row],[Rider]]," - ",tblGlbn_Div1[[#This Row],[Club]])</f>
        <v xml:space="preserve"> - </v>
      </c>
      <c r="E40" s="41"/>
      <c r="F40" s="41"/>
      <c r="G40" s="42">
        <f>IF(AND(tblGlbn_Div1[[#This Row],[Finish Time]]="",tblGlbn_Div1[[#This Row],[Rider]]&lt;&gt;""),"DNF",tblGlbn_Div1[[#This Row],[Finish Time]]-tblGlbn_Div1[[#This Row],[Start Time]])</f>
        <v>0</v>
      </c>
      <c r="H40" s="23">
        <f ca="1">IF(AND(tblGlbn_Div1[[#This Row],[Placing]]&lt;11,tblGlbn_Div1[[#This Row],[Rider]]&lt;&gt;"",tblGlbn_Div1[[#This Row],[Corrected Time]]&lt;&gt;"DNF"),11-tblGlbn_Div1[[#This Row],[Placing]],0)</f>
        <v>0</v>
      </c>
      <c r="I40" s="23" t="str">
        <f>IF(ISNA(VLOOKUP(tblGlbn_Div1[[#This Row],[Name / Club]],tblPointScore[Name / Club],1,FALSE)),"N","Y")</f>
        <v>N</v>
      </c>
    </row>
    <row r="41" spans="1:9">
      <c r="A41" s="22" t="str">
        <f ca="1">IF(tblGlbn_Div1[[#This Row],[Rider]]&lt;&gt;"",CELL("row", A41)-1,"")</f>
        <v/>
      </c>
      <c r="B41" s="40"/>
      <c r="C41" s="40"/>
      <c r="D41" s="22" t="str">
        <f>CONCATENATE(tblGlbn_Div1[[#This Row],[Rider]]," - ",tblGlbn_Div1[[#This Row],[Club]])</f>
        <v xml:space="preserve"> - </v>
      </c>
      <c r="E41" s="41"/>
      <c r="F41" s="41"/>
      <c r="G41" s="42">
        <f>IF(AND(tblGlbn_Div1[[#This Row],[Finish Time]]="",tblGlbn_Div1[[#This Row],[Rider]]&lt;&gt;""),"DNF",tblGlbn_Div1[[#This Row],[Finish Time]]-tblGlbn_Div1[[#This Row],[Start Time]])</f>
        <v>0</v>
      </c>
      <c r="H41" s="23">
        <f ca="1">IF(AND(tblGlbn_Div1[[#This Row],[Placing]]&lt;11,tblGlbn_Div1[[#This Row],[Rider]]&lt;&gt;"",tblGlbn_Div1[[#This Row],[Corrected Time]]&lt;&gt;"DNF"),11-tblGlbn_Div1[[#This Row],[Placing]],0)</f>
        <v>0</v>
      </c>
      <c r="I41" s="23" t="str">
        <f>IF(ISNA(VLOOKUP(tblGlbn_Div1[[#This Row],[Name / Club]],tblPointScore[Name / Club],1,FALSE)),"N","Y")</f>
        <v>N</v>
      </c>
    </row>
    <row r="42" spans="1:9">
      <c r="A42" s="22" t="str">
        <f ca="1">IF(tblGlbn_Div1[[#This Row],[Rider]]&lt;&gt;"",CELL("row", A42)-1,"")</f>
        <v/>
      </c>
      <c r="B42" s="19"/>
      <c r="C42" s="40"/>
      <c r="D42" s="22" t="str">
        <f>CONCATENATE(tblGlbn_Div1[[#This Row],[Rider]]," - ",tblGlbn_Div1[[#This Row],[Club]])</f>
        <v xml:space="preserve"> - </v>
      </c>
      <c r="E42" s="41"/>
      <c r="F42" s="41"/>
      <c r="G42" s="42">
        <f>IF(AND(tblGlbn_Div1[[#This Row],[Finish Time]]="",tblGlbn_Div1[[#This Row],[Rider]]&lt;&gt;""),"DNF",tblGlbn_Div1[[#This Row],[Finish Time]]-tblGlbn_Div1[[#This Row],[Start Time]])</f>
        <v>0</v>
      </c>
      <c r="H42" s="23">
        <f ca="1">IF(AND(tblGlbn_Div1[[#This Row],[Placing]]&lt;11,tblGlbn_Div1[[#This Row],[Rider]]&lt;&gt;"",tblGlbn_Div1[[#This Row],[Corrected Time]]&lt;&gt;"DNF"),11-tblGlbn_Div1[[#This Row],[Placing]],0)</f>
        <v>0</v>
      </c>
      <c r="I42" s="23" t="str">
        <f>IF(ISNA(VLOOKUP(tblGlbn_Div1[[#This Row],[Name / Club]],tblPointScore[Name / Club],1,FALSE)),"N","Y")</f>
        <v>N</v>
      </c>
    </row>
    <row r="43" spans="1:9">
      <c r="A43" s="22"/>
      <c r="B43" s="40"/>
      <c r="C43" s="40"/>
      <c r="D43" s="22" t="str">
        <f>CONCATENATE(tblGlbn_Div1[[#This Row],[Rider]]," - ",tblGlbn_Div1[[#This Row],[Club]])</f>
        <v xml:space="preserve"> - </v>
      </c>
      <c r="E43" s="41"/>
      <c r="F43" s="41"/>
      <c r="G43" s="42">
        <f>IF(AND(tblGlbn_Div1[[#This Row],[Finish Time]]="",tblGlbn_Div1[[#This Row],[Rider]]&lt;&gt;""),"DNF",tblGlbn_Div1[[#This Row],[Finish Time]]-tblGlbn_Div1[[#This Row],[Start Time]])</f>
        <v>0</v>
      </c>
      <c r="H43" s="23">
        <f>IF(AND(tblGlbn_Div1[[#This Row],[Placing]]&lt;11,tblGlbn_Div1[[#This Row],[Rider]]&lt;&gt;"",tblGlbn_Div1[[#This Row],[Corrected Time]]&lt;&gt;"DNF"),11-tblGlbn_Div1[[#This Row],[Placing]],0)</f>
        <v>0</v>
      </c>
      <c r="I43" s="23" t="str">
        <f>IF(ISNA(VLOOKUP(tblGlbn_Div1[[#This Row],[Name / Club]],tblPointScore[Name / Club],1,FALSE)),"N","Y")</f>
        <v>N</v>
      </c>
    </row>
    <row r="44" spans="1:9">
      <c r="A44" s="22"/>
      <c r="B44" s="7"/>
      <c r="C44" s="40"/>
      <c r="D44" s="22" t="str">
        <f>CONCATENATE(tblGlbn_Div1[[#This Row],[Rider]]," - ",tblGlbn_Div1[[#This Row],[Club]])</f>
        <v xml:space="preserve"> - </v>
      </c>
      <c r="E44" s="41"/>
      <c r="F44" s="41"/>
      <c r="G44" s="42">
        <f>IF(AND(tblGlbn_Div1[[#This Row],[Finish Time]]="",tblGlbn_Div1[[#This Row],[Rider]]&lt;&gt;""),"DNF",tblGlbn_Div1[[#This Row],[Finish Time]]-tblGlbn_Div1[[#This Row],[Start Time]])</f>
        <v>0</v>
      </c>
      <c r="H44" s="23">
        <f>IF(AND(tblGlbn_Div1[[#This Row],[Placing]]&lt;11,tblGlbn_Div1[[#This Row],[Rider]]&lt;&gt;"",tblGlbn_Div1[[#This Row],[Corrected Time]]&lt;&gt;"DNF"),11-tblGlbn_Div1[[#This Row],[Placing]],0)</f>
        <v>0</v>
      </c>
      <c r="I44" s="23" t="str">
        <f>IF(ISNA(VLOOKUP(tblGlbn_Div1[[#This Row],[Name / Club]],tblPointScore[Name / Club],1,FALSE)),"N","Y")</f>
        <v>N</v>
      </c>
    </row>
  </sheetData>
  <conditionalFormatting sqref="G1:G44">
    <cfRule type="cellIs" dxfId="181" priority="2" operator="equal">
      <formula>$L$1</formula>
    </cfRule>
  </conditionalFormatting>
  <conditionalFormatting sqref="I1:I44">
    <cfRule type="cellIs" dxfId="180" priority="1" operator="equal">
      <formula>"N"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7" tint="-0.499984740745262"/>
  </sheetPr>
  <dimension ref="A1:L35"/>
  <sheetViews>
    <sheetView workbookViewId="0">
      <pane ySplit="1" topLeftCell="A2" activePane="bottomLeft" state="frozen"/>
      <selection pane="bottomLeft" activeCell="B34" sqref="B34"/>
    </sheetView>
  </sheetViews>
  <sheetFormatPr defaultRowHeight="15"/>
  <cols>
    <col min="1" max="1" width="9.5703125" style="1" bestFit="1" customWidth="1"/>
    <col min="2" max="2" width="19.42578125" style="1" bestFit="1" customWidth="1"/>
    <col min="3" max="3" width="18.5703125" style="1" bestFit="1" customWidth="1"/>
    <col min="4" max="4" width="33" style="1" bestFit="1" customWidth="1"/>
    <col min="5" max="5" width="12.28515625" style="1" bestFit="1" customWidth="1"/>
    <col min="6" max="6" width="13.42578125" style="1" bestFit="1" customWidth="1"/>
    <col min="7" max="7" width="17" style="1" bestFit="1" customWidth="1"/>
    <col min="8" max="8" width="8.85546875" style="1" bestFit="1" customWidth="1"/>
    <col min="9" max="9" width="20.5703125" style="1" bestFit="1" customWidth="1"/>
    <col min="10" max="10" width="9.140625" style="1"/>
    <col min="11" max="11" width="12.140625" style="1" bestFit="1" customWidth="1"/>
    <col min="12" max="12" width="8.140625" style="1" bestFit="1" customWidth="1"/>
    <col min="13" max="16384" width="9.140625" style="1"/>
  </cols>
  <sheetData>
    <row r="1" spans="1:12">
      <c r="A1" s="1" t="s">
        <v>2</v>
      </c>
      <c r="B1" s="1" t="s">
        <v>4</v>
      </c>
      <c r="C1" s="1" t="s">
        <v>1</v>
      </c>
      <c r="D1" s="1" t="s">
        <v>343</v>
      </c>
      <c r="E1" s="1" t="s">
        <v>5</v>
      </c>
      <c r="F1" s="1" t="s">
        <v>7</v>
      </c>
      <c r="G1" s="1" t="s">
        <v>6</v>
      </c>
      <c r="H1" s="1" t="s">
        <v>8</v>
      </c>
      <c r="I1" s="1" t="s">
        <v>9</v>
      </c>
      <c r="K1" s="1" t="s">
        <v>342</v>
      </c>
      <c r="L1" s="8">
        <f>MIN(G:G)</f>
        <v>5.4479166666666669E-2</v>
      </c>
    </row>
    <row r="2" spans="1:12">
      <c r="A2" s="4">
        <f ca="1">IF(tblGlbn_Div2[[#This Row],[Rider]]&lt;&gt;"",CELL("row", A2)-1,"")</f>
        <v>1</v>
      </c>
      <c r="B2" s="54" t="s">
        <v>239</v>
      </c>
      <c r="C2" s="56" t="s">
        <v>685</v>
      </c>
      <c r="D2" s="4" t="str">
        <f>CONCATENATE(tblGlbn_Div2[[#This Row],[Rider]]," - ",tblGlbn_Div2[[#This Row],[Club]])</f>
        <v>Marshall Mick - ICC</v>
      </c>
      <c r="E2" s="56">
        <v>0</v>
      </c>
      <c r="F2" s="56">
        <v>5.9247685185185188E-2</v>
      </c>
      <c r="G2" s="6">
        <f>IF(AND(tblGlbn_Div2[[#This Row],[Finish Time]]="",tblGlbn_Div2[[#This Row],[Rider]]&lt;&gt;""),"DNF",tblGlbn_Div2[[#This Row],[Finish Time]]-tblGlbn_Div2[[#This Row],[Start Time]])</f>
        <v>5.9247685185185188E-2</v>
      </c>
      <c r="H2" s="9">
        <f ca="1">IF(AND(tblGlbn_Div2[[#This Row],[Placing]]&lt;11,tblGlbn_Div2[[#This Row],[Rider]]&lt;&gt;"",tblGlbn_Div2[[#This Row],[Corrected Time]]&lt;&gt;"DNF"),11-tblGlbn_Div2[[#This Row],[Placing]],0)</f>
        <v>10</v>
      </c>
      <c r="I2" s="9" t="str">
        <f>IF(ISNA(VLOOKUP(tblGlbn_Div2[[#This Row],[Name / Club]],tblPointScore[Name / Club],1,FALSE)),"N","Y")</f>
        <v>Y</v>
      </c>
    </row>
    <row r="3" spans="1:12">
      <c r="A3" s="22">
        <f ca="1">IF(tblGlbn_Div2[[#This Row],[Rider]]&lt;&gt;"",CELL("row", A3)-1,"")</f>
        <v>2</v>
      </c>
      <c r="B3" s="54" t="s">
        <v>177</v>
      </c>
      <c r="C3" s="58" t="s">
        <v>685</v>
      </c>
      <c r="D3" s="4" t="str">
        <f>CONCATENATE(tblGlbn_Div2[[#This Row],[Rider]]," - ",tblGlbn_Div2[[#This Row],[Club]])</f>
        <v>Galvin George - ICC</v>
      </c>
      <c r="E3" s="57">
        <v>4.1666666666666666E-3</v>
      </c>
      <c r="F3" s="56">
        <v>6.0034722222222225E-2</v>
      </c>
      <c r="G3" s="42">
        <f>IF(AND(tblGlbn_Div2[[#This Row],[Finish Time]]="",tblGlbn_Div2[[#This Row],[Rider]]&lt;&gt;""),"DNF",tblGlbn_Div2[[#This Row],[Finish Time]]-tblGlbn_Div2[[#This Row],[Start Time]])</f>
        <v>5.586805555555556E-2</v>
      </c>
      <c r="H3" s="23">
        <f ca="1">IF(AND(tblGlbn_Div2[[#This Row],[Placing]]&lt;11,tblGlbn_Div2[[#This Row],[Rider]]&lt;&gt;"",tblGlbn_Div2[[#This Row],[Corrected Time]]&lt;&gt;"DNF"),11-tblGlbn_Div2[[#This Row],[Placing]],0)</f>
        <v>9</v>
      </c>
      <c r="I3" s="23" t="str">
        <f>IF(ISNA(VLOOKUP(tblGlbn_Div2[[#This Row],[Name / Club]],tblPointScore[Name / Club],1,FALSE)),"N","Y")</f>
        <v>Y</v>
      </c>
    </row>
    <row r="4" spans="1:12">
      <c r="A4" s="22">
        <f ca="1">IF(tblGlbn_Div2[[#This Row],[Rider]]&lt;&gt;"",CELL("row", A4)-1,"")</f>
        <v>3</v>
      </c>
      <c r="B4" s="54" t="s">
        <v>30</v>
      </c>
      <c r="C4" s="58" t="s">
        <v>687</v>
      </c>
      <c r="D4" s="4" t="str">
        <f>CONCATENATE(tblGlbn_Div2[[#This Row],[Rider]]," - ",tblGlbn_Div2[[#This Row],[Club]])</f>
        <v>Brandon Ian - JCC</v>
      </c>
      <c r="E4" s="56">
        <v>4.1666666666666701E-3</v>
      </c>
      <c r="F4" s="56">
        <v>6.0034722222222225E-2</v>
      </c>
      <c r="G4" s="42">
        <f>IF(AND(tblGlbn_Div2[[#This Row],[Finish Time]]="",tblGlbn_Div2[[#This Row],[Rider]]&lt;&gt;""),"DNF",tblGlbn_Div2[[#This Row],[Finish Time]]-tblGlbn_Div2[[#This Row],[Start Time]])</f>
        <v>5.5868055555555553E-2</v>
      </c>
      <c r="H4" s="23">
        <f ca="1">IF(AND(tblGlbn_Div2[[#This Row],[Placing]]&lt;11,tblGlbn_Div2[[#This Row],[Rider]]&lt;&gt;"",tblGlbn_Div2[[#This Row],[Corrected Time]]&lt;&gt;"DNF"),11-tblGlbn_Div2[[#This Row],[Placing]],0)</f>
        <v>8</v>
      </c>
      <c r="I4" s="23" t="str">
        <f>IF(ISNA(VLOOKUP(tblGlbn_Div2[[#This Row],[Name / Club]],tblPointScore[Name / Club],1,FALSE)),"N","Y")</f>
        <v>Y</v>
      </c>
    </row>
    <row r="5" spans="1:12">
      <c r="A5" s="22">
        <f ca="1">IF(tblGlbn_Div2[[#This Row],[Rider]]&lt;&gt;"",CELL("row", A5)-1,"")</f>
        <v>4</v>
      </c>
      <c r="B5" s="54" t="s">
        <v>694</v>
      </c>
      <c r="C5" s="56" t="s">
        <v>682</v>
      </c>
      <c r="D5" s="4" t="str">
        <f>CONCATENATE(tblGlbn_Div2[[#This Row],[Rider]]," - ",tblGlbn_Div2[[#This Row],[Club]])</f>
        <v>Eagles Rachel - CCC</v>
      </c>
      <c r="E5" s="56">
        <v>2.0833333333333298E-3</v>
      </c>
      <c r="F5" s="56">
        <v>6.0034722222222198E-2</v>
      </c>
      <c r="G5" s="42">
        <f>IF(AND(tblGlbn_Div2[[#This Row],[Finish Time]]="",tblGlbn_Div2[[#This Row],[Rider]]&lt;&gt;""),"DNF",tblGlbn_Div2[[#This Row],[Finish Time]]-tblGlbn_Div2[[#This Row],[Start Time]])</f>
        <v>5.7951388888888865E-2</v>
      </c>
      <c r="H5" s="23">
        <f ca="1">IF(AND(tblGlbn_Div2[[#This Row],[Placing]]&lt;11,tblGlbn_Div2[[#This Row],[Rider]]&lt;&gt;"",tblGlbn_Div2[[#This Row],[Corrected Time]]&lt;&gt;"DNF"),11-tblGlbn_Div2[[#This Row],[Placing]],0)</f>
        <v>7</v>
      </c>
      <c r="I5" s="23" t="str">
        <f>IF(ISNA(VLOOKUP(tblGlbn_Div2[[#This Row],[Name / Club]],tblPointScore[Name / Club],1,FALSE)),"N","Y")</f>
        <v>Y</v>
      </c>
    </row>
    <row r="6" spans="1:12">
      <c r="A6" s="22">
        <f ca="1">IF(tblGlbn_Div2[[#This Row],[Rider]]&lt;&gt;"",CELL("row", A6)-1,"")</f>
        <v>5</v>
      </c>
      <c r="B6" s="54" t="s">
        <v>695</v>
      </c>
      <c r="C6" s="56" t="s">
        <v>681</v>
      </c>
      <c r="D6" s="4" t="str">
        <f>CONCATENATE(tblGlbn_Div2[[#This Row],[Rider]]," - ",tblGlbn_Div2[[#This Row],[Club]])</f>
        <v>Wallace Tamika - GCC</v>
      </c>
      <c r="E6" s="56">
        <v>2.0833333333333298E-3</v>
      </c>
      <c r="F6" s="56">
        <v>6.0034722222222198E-2</v>
      </c>
      <c r="G6" s="42">
        <f>IF(AND(tblGlbn_Div2[[#This Row],[Finish Time]]="",tblGlbn_Div2[[#This Row],[Rider]]&lt;&gt;""),"DNF",tblGlbn_Div2[[#This Row],[Finish Time]]-tblGlbn_Div2[[#This Row],[Start Time]])</f>
        <v>5.7951388888888865E-2</v>
      </c>
      <c r="H6" s="23">
        <f ca="1">IF(AND(tblGlbn_Div2[[#This Row],[Placing]]&lt;11,tblGlbn_Div2[[#This Row],[Rider]]&lt;&gt;"",tblGlbn_Div2[[#This Row],[Corrected Time]]&lt;&gt;"DNF"),11-tblGlbn_Div2[[#This Row],[Placing]],0)</f>
        <v>6</v>
      </c>
      <c r="I6" s="23" t="str">
        <f>IF(ISNA(VLOOKUP(tblGlbn_Div2[[#This Row],[Name / Club]],tblPointScore[Name / Club],1,FALSE)),"N","Y")</f>
        <v>Y</v>
      </c>
    </row>
    <row r="7" spans="1:12">
      <c r="A7" s="22">
        <f ca="1">IF(tblGlbn_Div2[[#This Row],[Rider]]&lt;&gt;"",CELL("row", A7)-1,"")</f>
        <v>6</v>
      </c>
      <c r="B7" s="54" t="s">
        <v>48</v>
      </c>
      <c r="C7" s="56" t="s">
        <v>682</v>
      </c>
      <c r="D7" s="4" t="str">
        <f>CONCATENATE(tblGlbn_Div2[[#This Row],[Rider]]," - ",tblGlbn_Div2[[#This Row],[Club]])</f>
        <v>Gleeson Michael - CCC</v>
      </c>
      <c r="E7" s="56">
        <v>2.0833333333333298E-3</v>
      </c>
      <c r="F7" s="56">
        <v>6.0034722222222198E-2</v>
      </c>
      <c r="G7" s="42">
        <f>IF(AND(tblGlbn_Div2[[#This Row],[Finish Time]]="",tblGlbn_Div2[[#This Row],[Rider]]&lt;&gt;""),"DNF",tblGlbn_Div2[[#This Row],[Finish Time]]-tblGlbn_Div2[[#This Row],[Start Time]])</f>
        <v>5.7951388888888865E-2</v>
      </c>
      <c r="H7" s="23">
        <f ca="1">IF(AND(tblGlbn_Div2[[#This Row],[Placing]]&lt;11,tblGlbn_Div2[[#This Row],[Rider]]&lt;&gt;"",tblGlbn_Div2[[#This Row],[Corrected Time]]&lt;&gt;"DNF"),11-tblGlbn_Div2[[#This Row],[Placing]],0)</f>
        <v>5</v>
      </c>
      <c r="I7" s="23" t="str">
        <f>IF(ISNA(VLOOKUP(tblGlbn_Div2[[#This Row],[Name / Club]],tblPointScore[Name / Club],1,FALSE)),"N","Y")</f>
        <v>Y</v>
      </c>
    </row>
    <row r="8" spans="1:12">
      <c r="A8" s="22">
        <f ca="1">IF(tblGlbn_Div2[[#This Row],[Rider]]&lt;&gt;"",CELL("row", A8)-1,"")</f>
        <v>7</v>
      </c>
      <c r="B8" s="54" t="s">
        <v>696</v>
      </c>
      <c r="C8" s="58" t="s">
        <v>682</v>
      </c>
      <c r="D8" s="4" t="str">
        <f>CONCATENATE(tblGlbn_Div2[[#This Row],[Rider]]," - ",tblGlbn_Div2[[#This Row],[Club]])</f>
        <v>Ward David - CCC</v>
      </c>
      <c r="E8" s="57">
        <v>5.5555555555555558E-3</v>
      </c>
      <c r="F8" s="56">
        <v>6.0034722222222225E-2</v>
      </c>
      <c r="G8" s="42">
        <f>IF(AND(tblGlbn_Div2[[#This Row],[Finish Time]]="",tblGlbn_Div2[[#This Row],[Rider]]&lt;&gt;""),"DNF",tblGlbn_Div2[[#This Row],[Finish Time]]-tblGlbn_Div2[[#This Row],[Start Time]])</f>
        <v>5.4479166666666669E-2</v>
      </c>
      <c r="H8" s="23">
        <f ca="1">IF(AND(tblGlbn_Div2[[#This Row],[Placing]]&lt;11,tblGlbn_Div2[[#This Row],[Rider]]&lt;&gt;"",tblGlbn_Div2[[#This Row],[Corrected Time]]&lt;&gt;"DNF"),11-tblGlbn_Div2[[#This Row],[Placing]],0)</f>
        <v>4</v>
      </c>
      <c r="I8" s="23" t="str">
        <f>IF(ISNA(VLOOKUP(tblGlbn_Div2[[#This Row],[Name / Club]],tblPointScore[Name / Club],1,FALSE)),"N","Y")</f>
        <v>Y</v>
      </c>
    </row>
    <row r="9" spans="1:12">
      <c r="A9" s="22">
        <f ca="1">IF(tblGlbn_Div2[[#This Row],[Rider]]&lt;&gt;"",CELL("row", A9)-1,"")</f>
        <v>8</v>
      </c>
      <c r="B9" s="54" t="s">
        <v>604</v>
      </c>
      <c r="C9" s="58" t="s">
        <v>681</v>
      </c>
      <c r="D9" s="4" t="str">
        <f>CONCATENATE(tblGlbn_Div2[[#This Row],[Rider]]," - ",tblGlbn_Div2[[#This Row],[Club]])</f>
        <v>Bensley Wayne - GCC</v>
      </c>
      <c r="E9" s="57">
        <v>4.1666666666666701E-3</v>
      </c>
      <c r="F9" s="56">
        <v>6.1412037037037036E-2</v>
      </c>
      <c r="G9" s="42">
        <f>IF(AND(tblGlbn_Div2[[#This Row],[Finish Time]]="",tblGlbn_Div2[[#This Row],[Rider]]&lt;&gt;""),"DNF",tblGlbn_Div2[[#This Row],[Finish Time]]-tblGlbn_Div2[[#This Row],[Start Time]])</f>
        <v>5.7245370370370363E-2</v>
      </c>
      <c r="H9" s="23">
        <f ca="1">IF(AND(tblGlbn_Div2[[#This Row],[Placing]]&lt;11,tblGlbn_Div2[[#This Row],[Rider]]&lt;&gt;"",tblGlbn_Div2[[#This Row],[Corrected Time]]&lt;&gt;"DNF"),11-tblGlbn_Div2[[#This Row],[Placing]],0)</f>
        <v>3</v>
      </c>
      <c r="I9" s="23" t="str">
        <f>IF(ISNA(VLOOKUP(tblGlbn_Div2[[#This Row],[Name / Club]],tblPointScore[Name / Club],1,FALSE)),"N","Y")</f>
        <v>Y</v>
      </c>
    </row>
    <row r="10" spans="1:12">
      <c r="A10" s="22">
        <f ca="1">IF(tblGlbn_Div2[[#This Row],[Rider]]&lt;&gt;"",CELL("row", A10)-1,"")</f>
        <v>9</v>
      </c>
      <c r="B10" s="67" t="s">
        <v>676</v>
      </c>
      <c r="C10" s="58" t="s">
        <v>684</v>
      </c>
      <c r="D10" s="4" t="str">
        <f>CONCATENATE(tblGlbn_Div2[[#This Row],[Rider]]," - ",tblGlbn_Div2[[#This Row],[Club]])</f>
        <v>Vitiello Richard - NVC</v>
      </c>
      <c r="E10" s="56">
        <v>6.9444444444444397E-3</v>
      </c>
      <c r="F10" s="56">
        <v>6.2384259259259257E-2</v>
      </c>
      <c r="G10" s="42">
        <f>IF(AND(tblGlbn_Div2[[#This Row],[Finish Time]]="",tblGlbn_Div2[[#This Row],[Rider]]&lt;&gt;""),"DNF",tblGlbn_Div2[[#This Row],[Finish Time]]-tblGlbn_Div2[[#This Row],[Start Time]])</f>
        <v>5.5439814814814817E-2</v>
      </c>
      <c r="H10" s="23">
        <f ca="1">IF(AND(tblGlbn_Div2[[#This Row],[Placing]]&lt;11,tblGlbn_Div2[[#This Row],[Rider]]&lt;&gt;"",tblGlbn_Div2[[#This Row],[Corrected Time]]&lt;&gt;"DNF"),11-tblGlbn_Div2[[#This Row],[Placing]],0)</f>
        <v>2</v>
      </c>
      <c r="I10" s="23" t="str">
        <f>IF(ISNA(VLOOKUP(tblGlbn_Div2[[#This Row],[Name / Club]],tblPointScore[Name / Club],1,FALSE)),"N","Y")</f>
        <v>Y</v>
      </c>
    </row>
    <row r="11" spans="1:12">
      <c r="A11" s="22">
        <f ca="1">IF(tblGlbn_Div2[[#This Row],[Rider]]&lt;&gt;"",CELL("row", A11)-1,"")</f>
        <v>10</v>
      </c>
      <c r="B11" s="54" t="s">
        <v>697</v>
      </c>
      <c r="C11" s="58" t="s">
        <v>684</v>
      </c>
      <c r="D11" s="4" t="str">
        <f>CONCATENATE(tblGlbn_Div2[[#This Row],[Rider]]," - ",tblGlbn_Div2[[#This Row],[Club]])</f>
        <v>Berriman Michael - NVC</v>
      </c>
      <c r="E11" s="57">
        <v>5.5555555555555601E-3</v>
      </c>
      <c r="F11" s="56">
        <v>6.2384259259259257E-2</v>
      </c>
      <c r="G11" s="42">
        <f>IF(AND(tblGlbn_Div2[[#This Row],[Finish Time]]="",tblGlbn_Div2[[#This Row],[Rider]]&lt;&gt;""),"DNF",tblGlbn_Div2[[#This Row],[Finish Time]]-tblGlbn_Div2[[#This Row],[Start Time]])</f>
        <v>5.6828703703703701E-2</v>
      </c>
      <c r="H11" s="23">
        <f ca="1">IF(AND(tblGlbn_Div2[[#This Row],[Placing]]&lt;11,tblGlbn_Div2[[#This Row],[Rider]]&lt;&gt;"",tblGlbn_Div2[[#This Row],[Corrected Time]]&lt;&gt;"DNF"),11-tblGlbn_Div2[[#This Row],[Placing]],0)</f>
        <v>1</v>
      </c>
      <c r="I11" s="23" t="str">
        <f>IF(ISNA(VLOOKUP(tblGlbn_Div2[[#This Row],[Name / Club]],tblPointScore[Name / Club],1,FALSE)),"N","Y")</f>
        <v>Y</v>
      </c>
    </row>
    <row r="12" spans="1:12">
      <c r="A12" s="22">
        <f ca="1">IF(tblGlbn_Div2[[#This Row],[Rider]]&lt;&gt;"",CELL("row", A12)-1,"")</f>
        <v>11</v>
      </c>
      <c r="B12" s="54" t="s">
        <v>698</v>
      </c>
      <c r="C12" s="58" t="s">
        <v>684</v>
      </c>
      <c r="D12" s="4" t="str">
        <f>CONCATENATE(tblGlbn_Div2[[#This Row],[Rider]]," - ",tblGlbn_Div2[[#This Row],[Club]])</f>
        <v>Spence Jason - NVC</v>
      </c>
      <c r="E12" s="56">
        <v>6.9444444444444397E-3</v>
      </c>
      <c r="F12" s="56">
        <v>6.2384259259259299E-2</v>
      </c>
      <c r="G12" s="42">
        <f>IF(AND(tblGlbn_Div2[[#This Row],[Finish Time]]="",tblGlbn_Div2[[#This Row],[Rider]]&lt;&gt;""),"DNF",tblGlbn_Div2[[#This Row],[Finish Time]]-tblGlbn_Div2[[#This Row],[Start Time]])</f>
        <v>5.5439814814814858E-2</v>
      </c>
      <c r="H12" s="23">
        <f ca="1">IF(AND(tblGlbn_Div2[[#This Row],[Placing]]&lt;11,tblGlbn_Div2[[#This Row],[Rider]]&lt;&gt;"",tblGlbn_Div2[[#This Row],[Corrected Time]]&lt;&gt;"DNF"),11-tblGlbn_Div2[[#This Row],[Placing]],0)</f>
        <v>0</v>
      </c>
      <c r="I12" s="23" t="str">
        <f>IF(ISNA(VLOOKUP(tblGlbn_Div2[[#This Row],[Name / Club]],tblPointScore[Name / Club],1,FALSE)),"N","Y")</f>
        <v>Y</v>
      </c>
    </row>
    <row r="13" spans="1:12">
      <c r="A13" s="22">
        <f ca="1">IF(tblGlbn_Div2[[#This Row],[Rider]]&lt;&gt;"",CELL("row", A13)-1,"")</f>
        <v>12</v>
      </c>
      <c r="B13" s="54" t="s">
        <v>699</v>
      </c>
      <c r="C13" s="58" t="s">
        <v>684</v>
      </c>
      <c r="D13" s="4" t="str">
        <f>CONCATENATE(tblGlbn_Div2[[#This Row],[Rider]]," - ",tblGlbn_Div2[[#This Row],[Club]])</f>
        <v>Wallis Ben - NVC</v>
      </c>
      <c r="E13" s="57">
        <v>5.5555555555555601E-3</v>
      </c>
      <c r="F13" s="56">
        <v>6.2384259259259299E-2</v>
      </c>
      <c r="G13" s="42">
        <f>IF(AND(tblGlbn_Div2[[#This Row],[Finish Time]]="",tblGlbn_Div2[[#This Row],[Rider]]&lt;&gt;""),"DNF",tblGlbn_Div2[[#This Row],[Finish Time]]-tblGlbn_Div2[[#This Row],[Start Time]])</f>
        <v>5.6828703703703742E-2</v>
      </c>
      <c r="H13" s="23">
        <f ca="1">IF(AND(tblGlbn_Div2[[#This Row],[Placing]]&lt;11,tblGlbn_Div2[[#This Row],[Rider]]&lt;&gt;"",tblGlbn_Div2[[#This Row],[Corrected Time]]&lt;&gt;"DNF"),11-tblGlbn_Div2[[#This Row],[Placing]],0)</f>
        <v>0</v>
      </c>
      <c r="I13" s="23" t="str">
        <f>IF(ISNA(VLOOKUP(tblGlbn_Div2[[#This Row],[Name / Club]],tblPointScore[Name / Club],1,FALSE)),"N","Y")</f>
        <v>Y</v>
      </c>
    </row>
    <row r="14" spans="1:12">
      <c r="A14" s="22">
        <f ca="1">IF(tblGlbn_Div2[[#This Row],[Rider]]&lt;&gt;"",CELL("row", A14)-1,"")</f>
        <v>13</v>
      </c>
      <c r="B14" s="54" t="s">
        <v>700</v>
      </c>
      <c r="C14" s="58" t="s">
        <v>684</v>
      </c>
      <c r="D14" s="4" t="str">
        <f>CONCATENATE(tblGlbn_Div2[[#This Row],[Rider]]," - ",tblGlbn_Div2[[#This Row],[Club]])</f>
        <v>Bryce Gary - NVC</v>
      </c>
      <c r="E14" s="57">
        <v>5.5555555555555601E-3</v>
      </c>
      <c r="F14" s="56">
        <v>6.2384259259259299E-2</v>
      </c>
      <c r="G14" s="42">
        <f>IF(AND(tblGlbn_Div2[[#This Row],[Finish Time]]="",tblGlbn_Div2[[#This Row],[Rider]]&lt;&gt;""),"DNF",tblGlbn_Div2[[#This Row],[Finish Time]]-tblGlbn_Div2[[#This Row],[Start Time]])</f>
        <v>5.6828703703703742E-2</v>
      </c>
      <c r="H14" s="23">
        <f ca="1">IF(AND(tblGlbn_Div2[[#This Row],[Placing]]&lt;11,tblGlbn_Div2[[#This Row],[Rider]]&lt;&gt;"",tblGlbn_Div2[[#This Row],[Corrected Time]]&lt;&gt;"DNF"),11-tblGlbn_Div2[[#This Row],[Placing]],0)</f>
        <v>0</v>
      </c>
      <c r="I14" s="23" t="str">
        <f>IF(ISNA(VLOOKUP(tblGlbn_Div2[[#This Row],[Name / Club]],tblPointScore[Name / Club],1,FALSE)),"N","Y")</f>
        <v>Y</v>
      </c>
    </row>
    <row r="15" spans="1:12">
      <c r="A15" s="22">
        <f ca="1">IF(tblGlbn_Div2[[#This Row],[Rider]]&lt;&gt;"",CELL("row", A15)-1,"")</f>
        <v>14</v>
      </c>
      <c r="B15" s="54" t="s">
        <v>663</v>
      </c>
      <c r="C15" s="58" t="s">
        <v>684</v>
      </c>
      <c r="D15" s="4" t="str">
        <f>CONCATENATE(tblGlbn_Div2[[#This Row],[Rider]]," - ",tblGlbn_Div2[[#This Row],[Club]])</f>
        <v>Kuipers Tony - NVC</v>
      </c>
      <c r="E15" s="56">
        <v>6.9444444444444397E-3</v>
      </c>
      <c r="F15" s="56">
        <v>6.2384259259259299E-2</v>
      </c>
      <c r="G15" s="42">
        <f>IF(AND(tblGlbn_Div2[[#This Row],[Finish Time]]="",tblGlbn_Div2[[#This Row],[Rider]]&lt;&gt;""),"DNF",tblGlbn_Div2[[#This Row],[Finish Time]]-tblGlbn_Div2[[#This Row],[Start Time]])</f>
        <v>5.5439814814814858E-2</v>
      </c>
      <c r="H15" s="23">
        <f ca="1">IF(AND(tblGlbn_Div2[[#This Row],[Placing]]&lt;11,tblGlbn_Div2[[#This Row],[Rider]]&lt;&gt;"",tblGlbn_Div2[[#This Row],[Corrected Time]]&lt;&gt;"DNF"),11-tblGlbn_Div2[[#This Row],[Placing]],0)</f>
        <v>0</v>
      </c>
      <c r="I15" s="23" t="str">
        <f>IF(ISNA(VLOOKUP(tblGlbn_Div2[[#This Row],[Name / Club]],tblPointScore[Name / Club],1,FALSE)),"N","Y")</f>
        <v>Y</v>
      </c>
    </row>
    <row r="16" spans="1:12">
      <c r="A16" s="22">
        <f ca="1">IF(tblGlbn_Div2[[#This Row],[Rider]]&lt;&gt;"",CELL("row", A16)-1,"")</f>
        <v>15</v>
      </c>
      <c r="B16" s="54" t="s">
        <v>45</v>
      </c>
      <c r="C16" s="56" t="s">
        <v>684</v>
      </c>
      <c r="D16" s="4" t="str">
        <f>CONCATENATE(tblGlbn_Div2[[#This Row],[Rider]]," - ",tblGlbn_Div2[[#This Row],[Club]])</f>
        <v>Cullity John - NVC</v>
      </c>
      <c r="E16" s="56">
        <v>2.0833333333333298E-3</v>
      </c>
      <c r="F16" s="56">
        <v>6.2384259259259299E-2</v>
      </c>
      <c r="G16" s="42">
        <f>IF(AND(tblGlbn_Div2[[#This Row],[Finish Time]]="",tblGlbn_Div2[[#This Row],[Rider]]&lt;&gt;""),"DNF",tblGlbn_Div2[[#This Row],[Finish Time]]-tblGlbn_Div2[[#This Row],[Start Time]])</f>
        <v>6.0300925925925966E-2</v>
      </c>
      <c r="H16" s="23">
        <f ca="1">IF(AND(tblGlbn_Div2[[#This Row],[Placing]]&lt;11,tblGlbn_Div2[[#This Row],[Rider]]&lt;&gt;"",tblGlbn_Div2[[#This Row],[Corrected Time]]&lt;&gt;"DNF"),11-tblGlbn_Div2[[#This Row],[Placing]],0)</f>
        <v>0</v>
      </c>
      <c r="I16" s="23" t="str">
        <f>IF(ISNA(VLOOKUP(tblGlbn_Div2[[#This Row],[Name / Club]],tblPointScore[Name / Club],1,FALSE)),"N","Y")</f>
        <v>Y</v>
      </c>
    </row>
    <row r="17" spans="1:9">
      <c r="A17" s="22">
        <f ca="1">IF(tblGlbn_Div2[[#This Row],[Rider]]&lt;&gt;"",CELL("row", A17)-1,"")</f>
        <v>16</v>
      </c>
      <c r="B17" s="54" t="s">
        <v>40</v>
      </c>
      <c r="C17" s="58" t="s">
        <v>684</v>
      </c>
      <c r="D17" s="4" t="str">
        <f>CONCATENATE(tblGlbn_Div2[[#This Row],[Rider]]," - ",tblGlbn_Div2[[#This Row],[Club]])</f>
        <v>Lockhart Geoff - NVC</v>
      </c>
      <c r="E17" s="57">
        <v>5.5555555555555601E-3</v>
      </c>
      <c r="F17" s="56">
        <v>6.2384259259259299E-2</v>
      </c>
      <c r="G17" s="42">
        <f>IF(AND(tblGlbn_Div2[[#This Row],[Finish Time]]="",tblGlbn_Div2[[#This Row],[Rider]]&lt;&gt;""),"DNF",tblGlbn_Div2[[#This Row],[Finish Time]]-tblGlbn_Div2[[#This Row],[Start Time]])</f>
        <v>5.6828703703703742E-2</v>
      </c>
      <c r="H17" s="23">
        <f ca="1">IF(AND(tblGlbn_Div2[[#This Row],[Placing]]&lt;11,tblGlbn_Div2[[#This Row],[Rider]]&lt;&gt;"",tblGlbn_Div2[[#This Row],[Corrected Time]]&lt;&gt;"DNF"),11-tblGlbn_Div2[[#This Row],[Placing]],0)</f>
        <v>0</v>
      </c>
      <c r="I17" s="23" t="str">
        <f>IF(ISNA(VLOOKUP(tblGlbn_Div2[[#This Row],[Name / Club]],tblPointScore[Name / Club],1,FALSE)),"N","Y")</f>
        <v>Y</v>
      </c>
    </row>
    <row r="18" spans="1:9">
      <c r="A18" s="22">
        <f ca="1">IF(tblGlbn_Div2[[#This Row],[Rider]]&lt;&gt;"",CELL("row", A18)-1,"")</f>
        <v>17</v>
      </c>
      <c r="B18" s="54" t="s">
        <v>541</v>
      </c>
      <c r="C18" s="56" t="s">
        <v>684</v>
      </c>
      <c r="D18" s="4" t="str">
        <f>CONCATENATE(tblGlbn_Div2[[#This Row],[Rider]]," - ",tblGlbn_Div2[[#This Row],[Club]])</f>
        <v>Wakeford Henry - NVC</v>
      </c>
      <c r="E18" s="57">
        <v>5.5555555555555601E-3</v>
      </c>
      <c r="F18" s="56">
        <v>6.2384259259259299E-2</v>
      </c>
      <c r="G18" s="42">
        <f>IF(AND(tblGlbn_Div2[[#This Row],[Finish Time]]="",tblGlbn_Div2[[#This Row],[Rider]]&lt;&gt;""),"DNF",tblGlbn_Div2[[#This Row],[Finish Time]]-tblGlbn_Div2[[#This Row],[Start Time]])</f>
        <v>5.6828703703703742E-2</v>
      </c>
      <c r="H18" s="23">
        <f ca="1">IF(AND(tblGlbn_Div2[[#This Row],[Placing]]&lt;11,tblGlbn_Div2[[#This Row],[Rider]]&lt;&gt;"",tblGlbn_Div2[[#This Row],[Corrected Time]]&lt;&gt;"DNF"),11-tblGlbn_Div2[[#This Row],[Placing]],0)</f>
        <v>0</v>
      </c>
      <c r="I18" s="23" t="str">
        <f>IF(ISNA(VLOOKUP(tblGlbn_Div2[[#This Row],[Name / Club]],tblPointScore[Name / Club],1,FALSE)),"N","Y")</f>
        <v>Y</v>
      </c>
    </row>
    <row r="19" spans="1:9">
      <c r="A19" s="22">
        <f ca="1">IF(tblGlbn_Div2[[#This Row],[Rider]]&lt;&gt;"",CELL("row", A19)-1,"")</f>
        <v>18</v>
      </c>
      <c r="B19" s="71" t="s">
        <v>26</v>
      </c>
      <c r="C19" s="59" t="s">
        <v>682</v>
      </c>
      <c r="D19" s="4" t="str">
        <f>CONCATENATE(tblGlbn_Div2[[#This Row],[Rider]]," - ",tblGlbn_Div2[[#This Row],[Club]])</f>
        <v>Leechburch Auwers Glen - CCC</v>
      </c>
      <c r="E19" s="57">
        <v>5.5555555555555558E-3</v>
      </c>
      <c r="F19" s="56">
        <v>6.2384259259259299E-2</v>
      </c>
      <c r="G19" s="42">
        <f>IF(AND(tblGlbn_Div2[[#This Row],[Finish Time]]="",tblGlbn_Div2[[#This Row],[Rider]]&lt;&gt;""),"DNF",tblGlbn_Div2[[#This Row],[Finish Time]]-tblGlbn_Div2[[#This Row],[Start Time]])</f>
        <v>5.6828703703703742E-2</v>
      </c>
      <c r="H19" s="23">
        <f ca="1">IF(AND(tblGlbn_Div2[[#This Row],[Placing]]&lt;11,tblGlbn_Div2[[#This Row],[Rider]]&lt;&gt;"",tblGlbn_Div2[[#This Row],[Corrected Time]]&lt;&gt;"DNF"),11-tblGlbn_Div2[[#This Row],[Placing]],0)</f>
        <v>0</v>
      </c>
      <c r="I19" s="23" t="str">
        <f>IF(ISNA(VLOOKUP(tblGlbn_Div2[[#This Row],[Name / Club]],tblPointScore[Name / Club],1,FALSE)),"N","Y")</f>
        <v>Y</v>
      </c>
    </row>
    <row r="20" spans="1:9">
      <c r="A20" s="22">
        <f ca="1">IF(tblGlbn_Div2[[#This Row],[Rider]]&lt;&gt;"",CELL("row", A20)-1,"")</f>
        <v>19</v>
      </c>
      <c r="B20" s="72" t="s">
        <v>72</v>
      </c>
      <c r="C20" s="58" t="s">
        <v>681</v>
      </c>
      <c r="D20" s="4" t="str">
        <f>CONCATENATE(tblGlbn_Div2[[#This Row],[Rider]]," - ",tblGlbn_Div2[[#This Row],[Club]])</f>
        <v>Moroney Nadine - GCC</v>
      </c>
      <c r="E20" s="56">
        <v>6.9444444444444397E-3</v>
      </c>
      <c r="F20" s="56">
        <v>6.2384259259259299E-2</v>
      </c>
      <c r="G20" s="42">
        <f>IF(AND(tblGlbn_Div2[[#This Row],[Finish Time]]="",tblGlbn_Div2[[#This Row],[Rider]]&lt;&gt;""),"DNF",tblGlbn_Div2[[#This Row],[Finish Time]]-tblGlbn_Div2[[#This Row],[Start Time]])</f>
        <v>5.5439814814814858E-2</v>
      </c>
      <c r="H20" s="23">
        <f ca="1">IF(AND(tblGlbn_Div2[[#This Row],[Placing]]&lt;11,tblGlbn_Div2[[#This Row],[Rider]]&lt;&gt;"",tblGlbn_Div2[[#This Row],[Corrected Time]]&lt;&gt;"DNF"),11-tblGlbn_Div2[[#This Row],[Placing]],0)</f>
        <v>0</v>
      </c>
      <c r="I20" s="23" t="str">
        <f>IF(ISNA(VLOOKUP(tblGlbn_Div2[[#This Row],[Name / Club]],tblPointScore[Name / Club],1,FALSE)),"N","Y")</f>
        <v>Y</v>
      </c>
    </row>
    <row r="21" spans="1:9">
      <c r="A21" s="22">
        <f ca="1">IF(tblGlbn_Div2[[#This Row],[Rider]]&lt;&gt;"",CELL("row", A21)-1,"")</f>
        <v>20</v>
      </c>
      <c r="B21" s="54" t="s">
        <v>46</v>
      </c>
      <c r="C21" s="56" t="s">
        <v>684</v>
      </c>
      <c r="D21" s="4" t="str">
        <f>CONCATENATE(tblGlbn_Div2[[#This Row],[Rider]]," - ",tblGlbn_Div2[[#This Row],[Club]])</f>
        <v>Darke Kate - NVC</v>
      </c>
      <c r="E21" s="56">
        <v>0</v>
      </c>
      <c r="F21" s="56">
        <v>6.2384259259259299E-2</v>
      </c>
      <c r="G21" s="42">
        <f>IF(AND(tblGlbn_Div2[[#This Row],[Finish Time]]="",tblGlbn_Div2[[#This Row],[Rider]]&lt;&gt;""),"DNF",tblGlbn_Div2[[#This Row],[Finish Time]]-tblGlbn_Div2[[#This Row],[Start Time]])</f>
        <v>6.2384259259259299E-2</v>
      </c>
      <c r="H21" s="23">
        <f ca="1">IF(AND(tblGlbn_Div2[[#This Row],[Placing]]&lt;11,tblGlbn_Div2[[#This Row],[Rider]]&lt;&gt;"",tblGlbn_Div2[[#This Row],[Corrected Time]]&lt;&gt;"DNF"),11-tblGlbn_Div2[[#This Row],[Placing]],0)</f>
        <v>0</v>
      </c>
      <c r="I21" s="23" t="str">
        <f>IF(ISNA(VLOOKUP(tblGlbn_Div2[[#This Row],[Name / Club]],tblPointScore[Name / Club],1,FALSE)),"N","Y")</f>
        <v>Y</v>
      </c>
    </row>
    <row r="22" spans="1:9">
      <c r="A22" s="22">
        <f ca="1">IF(tblGlbn_Div2[[#This Row],[Rider]]&lt;&gt;"",CELL("row", A22)-1,"")</f>
        <v>21</v>
      </c>
      <c r="B22" s="54" t="s">
        <v>712</v>
      </c>
      <c r="C22" s="56" t="s">
        <v>682</v>
      </c>
      <c r="D22" s="4" t="str">
        <f>CONCATENATE(tblGlbn_Div2[[#This Row],[Rider]]," - ",tblGlbn_Div2[[#This Row],[Club]])</f>
        <v>Madsen Jared - CCC</v>
      </c>
      <c r="E22" s="57">
        <v>7.9861111111111122E-3</v>
      </c>
      <c r="F22" s="56">
        <v>6.4166666666666664E-2</v>
      </c>
      <c r="G22" s="42">
        <f>IF(AND(tblGlbn_Div2[[#This Row],[Finish Time]]="",tblGlbn_Div2[[#This Row],[Rider]]&lt;&gt;""),"DNF",tblGlbn_Div2[[#This Row],[Finish Time]]-tblGlbn_Div2[[#This Row],[Start Time]])</f>
        <v>5.6180555555555553E-2</v>
      </c>
      <c r="H22" s="23">
        <f ca="1">IF(AND(tblGlbn_Div2[[#This Row],[Placing]]&lt;11,tblGlbn_Div2[[#This Row],[Rider]]&lt;&gt;"",tblGlbn_Div2[[#This Row],[Corrected Time]]&lt;&gt;"DNF"),11-tblGlbn_Div2[[#This Row],[Placing]],0)</f>
        <v>0</v>
      </c>
      <c r="I22" s="23" t="str">
        <f>IF(ISNA(VLOOKUP(tblGlbn_Div2[[#This Row],[Name / Club]],tblPointScore[Name / Club],1,FALSE)),"N","Y")</f>
        <v>Y</v>
      </c>
    </row>
    <row r="23" spans="1:9">
      <c r="A23" s="22">
        <f ca="1">IF(tblGlbn_Div2[[#This Row],[Rider]]&lt;&gt;"",CELL("row", A23)-1,"")</f>
        <v>22</v>
      </c>
      <c r="B23" s="54" t="s">
        <v>701</v>
      </c>
      <c r="C23" s="58" t="s">
        <v>682</v>
      </c>
      <c r="D23" s="4" t="str">
        <f>CONCATENATE(tblGlbn_Div2[[#This Row],[Rider]]," - ",tblGlbn_Div2[[#This Row],[Club]])</f>
        <v>Salafia James - CCC</v>
      </c>
      <c r="E23" s="57">
        <v>4.1666666666666701E-3</v>
      </c>
      <c r="F23" s="56">
        <v>6.475694444444445E-2</v>
      </c>
      <c r="G23" s="42">
        <f>IF(AND(tblGlbn_Div2[[#This Row],[Finish Time]]="",tblGlbn_Div2[[#This Row],[Rider]]&lt;&gt;""),"DNF",tblGlbn_Div2[[#This Row],[Finish Time]]-tblGlbn_Div2[[#This Row],[Start Time]])</f>
        <v>6.0590277777777778E-2</v>
      </c>
      <c r="H23" s="23">
        <f ca="1">IF(AND(tblGlbn_Div2[[#This Row],[Placing]]&lt;11,tblGlbn_Div2[[#This Row],[Rider]]&lt;&gt;"",tblGlbn_Div2[[#This Row],[Corrected Time]]&lt;&gt;"DNF"),11-tblGlbn_Div2[[#This Row],[Placing]],0)</f>
        <v>0</v>
      </c>
      <c r="I23" s="23" t="str">
        <f>IF(ISNA(VLOOKUP(tblGlbn_Div2[[#This Row],[Name / Club]],tblPointScore[Name / Club],1,FALSE)),"N","Y")</f>
        <v>Y</v>
      </c>
    </row>
    <row r="24" spans="1:9">
      <c r="A24" s="22">
        <f ca="1">IF(tblGlbn_Div2[[#This Row],[Rider]]&lt;&gt;"",CELL("row", A24)-1,"")</f>
        <v>23</v>
      </c>
      <c r="B24" s="54" t="s">
        <v>320</v>
      </c>
      <c r="C24" s="58" t="s">
        <v>684</v>
      </c>
      <c r="D24" s="4" t="str">
        <f>CONCATENATE(tblGlbn_Div2[[#This Row],[Rider]]," - ",tblGlbn_Div2[[#This Row],[Club]])</f>
        <v>Thompson Michael - NVC</v>
      </c>
      <c r="E24" s="57">
        <v>4.1666666666666701E-3</v>
      </c>
      <c r="F24" s="56">
        <v>6.537037037037037E-2</v>
      </c>
      <c r="G24" s="42">
        <f>IF(AND(tblGlbn_Div2[[#This Row],[Finish Time]]="",tblGlbn_Div2[[#This Row],[Rider]]&lt;&gt;""),"DNF",tblGlbn_Div2[[#This Row],[Finish Time]]-tblGlbn_Div2[[#This Row],[Start Time]])</f>
        <v>6.1203703703703698E-2</v>
      </c>
      <c r="H24" s="23">
        <f ca="1">IF(AND(tblGlbn_Div2[[#This Row],[Placing]]&lt;11,tblGlbn_Div2[[#This Row],[Rider]]&lt;&gt;"",tblGlbn_Div2[[#This Row],[Corrected Time]]&lt;&gt;"DNF"),11-tblGlbn_Div2[[#This Row],[Placing]],0)</f>
        <v>0</v>
      </c>
      <c r="I24" s="23" t="str">
        <f>IF(ISNA(VLOOKUP(tblGlbn_Div2[[#This Row],[Name / Club]],tblPointScore[Name / Club],1,FALSE)),"N","Y")</f>
        <v>Y</v>
      </c>
    </row>
    <row r="25" spans="1:9">
      <c r="A25" s="22">
        <f ca="1">IF(tblGlbn_Div2[[#This Row],[Rider]]&lt;&gt;"",CELL("row", A25)-1,"")</f>
        <v>24</v>
      </c>
      <c r="B25" s="54" t="s">
        <v>643</v>
      </c>
      <c r="C25" s="58" t="s">
        <v>681</v>
      </c>
      <c r="D25" s="4" t="str">
        <f>CONCATENATE(tblGlbn_Div2[[#This Row],[Rider]]," - ",tblGlbn_Div2[[#This Row],[Club]])</f>
        <v>Field Anthony - GCC</v>
      </c>
      <c r="E25" s="56">
        <v>6.9444444444444397E-3</v>
      </c>
      <c r="F25" s="56">
        <v>6.5856481481481488E-2</v>
      </c>
      <c r="G25" s="42">
        <f>IF(AND(tblGlbn_Div2[[#This Row],[Finish Time]]="",tblGlbn_Div2[[#This Row],[Rider]]&lt;&gt;""),"DNF",tblGlbn_Div2[[#This Row],[Finish Time]]-tblGlbn_Div2[[#This Row],[Start Time]])</f>
        <v>5.8912037037037047E-2</v>
      </c>
      <c r="H25" s="23">
        <f ca="1">IF(AND(tblGlbn_Div2[[#This Row],[Placing]]&lt;11,tblGlbn_Div2[[#This Row],[Rider]]&lt;&gt;"",tblGlbn_Div2[[#This Row],[Corrected Time]]&lt;&gt;"DNF"),11-tblGlbn_Div2[[#This Row],[Placing]],0)</f>
        <v>0</v>
      </c>
      <c r="I25" s="23" t="str">
        <f>IF(ISNA(VLOOKUP(tblGlbn_Div2[[#This Row],[Name / Club]],tblPointScore[Name / Club],1,FALSE)),"N","Y")</f>
        <v>Y</v>
      </c>
    </row>
    <row r="26" spans="1:9">
      <c r="A26" s="22">
        <f ca="1">IF(tblGlbn_Div2[[#This Row],[Rider]]&lt;&gt;"",CELL("row", A26)-1,"")</f>
        <v>25</v>
      </c>
      <c r="B26" s="54" t="s">
        <v>702</v>
      </c>
      <c r="C26" s="58" t="s">
        <v>684</v>
      </c>
      <c r="D26" s="4" t="str">
        <f>CONCATENATE(tblGlbn_Div2[[#This Row],[Rider]]," - ",tblGlbn_Div2[[#This Row],[Club]])</f>
        <v>James Scott - NVC</v>
      </c>
      <c r="E26" s="56">
        <v>7.9861111111111105E-3</v>
      </c>
      <c r="F26" s="56">
        <v>6.5856481481481488E-2</v>
      </c>
      <c r="G26" s="42">
        <f>IF(AND(tblGlbn_Div2[[#This Row],[Finish Time]]="",tblGlbn_Div2[[#This Row],[Rider]]&lt;&gt;""),"DNF",tblGlbn_Div2[[#This Row],[Finish Time]]-tblGlbn_Div2[[#This Row],[Start Time]])</f>
        <v>5.7870370370370378E-2</v>
      </c>
      <c r="H26" s="23">
        <f ca="1">IF(AND(tblGlbn_Div2[[#This Row],[Placing]]&lt;11,tblGlbn_Div2[[#This Row],[Rider]]&lt;&gt;"",tblGlbn_Div2[[#This Row],[Corrected Time]]&lt;&gt;"DNF"),11-tblGlbn_Div2[[#This Row],[Placing]],0)</f>
        <v>0</v>
      </c>
      <c r="I26" s="23" t="str">
        <f>IF(ISNA(VLOOKUP(tblGlbn_Div2[[#This Row],[Name / Club]],tblPointScore[Name / Club],1,FALSE)),"N","Y")</f>
        <v>Y</v>
      </c>
    </row>
    <row r="27" spans="1:9">
      <c r="A27" s="22">
        <f ca="1">IF(tblGlbn_Div2[[#This Row],[Rider]]&lt;&gt;"",CELL("row", A27)-1,"")</f>
        <v>26</v>
      </c>
      <c r="B27" s="54" t="s">
        <v>14</v>
      </c>
      <c r="C27" s="58" t="s">
        <v>681</v>
      </c>
      <c r="D27" s="4" t="str">
        <f>CONCATENATE(tblGlbn_Div2[[#This Row],[Rider]]," - ",tblGlbn_Div2[[#This Row],[Club]])</f>
        <v>Berry Chris - GCC</v>
      </c>
      <c r="E27" s="56">
        <v>4.1666666666666701E-3</v>
      </c>
      <c r="F27" s="56">
        <v>6.5856481481481488E-2</v>
      </c>
      <c r="G27" s="42">
        <f>IF(AND(tblGlbn_Div2[[#This Row],[Finish Time]]="",tblGlbn_Div2[[#This Row],[Rider]]&lt;&gt;""),"DNF",tblGlbn_Div2[[#This Row],[Finish Time]]-tblGlbn_Div2[[#This Row],[Start Time]])</f>
        <v>6.1689814814814815E-2</v>
      </c>
      <c r="H27" s="23">
        <f ca="1">IF(AND(tblGlbn_Div2[[#This Row],[Placing]]&lt;11,tblGlbn_Div2[[#This Row],[Rider]]&lt;&gt;"",tblGlbn_Div2[[#This Row],[Corrected Time]]&lt;&gt;"DNF"),11-tblGlbn_Div2[[#This Row],[Placing]],0)</f>
        <v>0</v>
      </c>
      <c r="I27" s="23" t="str">
        <f>IF(ISNA(VLOOKUP(tblGlbn_Div2[[#This Row],[Name / Club]],tblPointScore[Name / Club],1,FALSE)),"N","Y")</f>
        <v>Y</v>
      </c>
    </row>
    <row r="28" spans="1:9">
      <c r="A28" s="22">
        <f ca="1">IF(tblGlbn_Div2[[#This Row],[Rider]]&lt;&gt;"",CELL("row", A28)-1,"")</f>
        <v>27</v>
      </c>
      <c r="B28" s="54" t="s">
        <v>20</v>
      </c>
      <c r="C28" s="58" t="s">
        <v>685</v>
      </c>
      <c r="D28" s="4" t="str">
        <f>CONCATENATE(tblGlbn_Div2[[#This Row],[Rider]]," - ",tblGlbn_Div2[[#This Row],[Club]])</f>
        <v>Jones Phil - ICC</v>
      </c>
      <c r="E28" s="56">
        <v>7.9861111111111105E-3</v>
      </c>
      <c r="F28" s="56">
        <v>6.7349537037037041E-2</v>
      </c>
      <c r="G28" s="42">
        <f>IF(AND(tblGlbn_Div2[[#This Row],[Finish Time]]="",tblGlbn_Div2[[#This Row],[Rider]]&lt;&gt;""),"DNF",tblGlbn_Div2[[#This Row],[Finish Time]]-tblGlbn_Div2[[#This Row],[Start Time]])</f>
        <v>5.9363425925925931E-2</v>
      </c>
      <c r="H28" s="23">
        <f ca="1">IF(AND(tblGlbn_Div2[[#This Row],[Placing]]&lt;11,tblGlbn_Div2[[#This Row],[Rider]]&lt;&gt;"",tblGlbn_Div2[[#This Row],[Corrected Time]]&lt;&gt;"DNF"),11-tblGlbn_Div2[[#This Row],[Placing]],0)</f>
        <v>0</v>
      </c>
      <c r="I28" s="23" t="str">
        <f>IF(ISNA(VLOOKUP(tblGlbn_Div2[[#This Row],[Name / Club]],tblPointScore[Name / Club],1,FALSE)),"N","Y")</f>
        <v>Y</v>
      </c>
    </row>
    <row r="29" spans="1:9">
      <c r="A29" s="22">
        <f ca="1">IF(tblGlbn_Div2[[#This Row],[Rider]]&lt;&gt;"",CELL("row", A29)-1,"")</f>
        <v>28</v>
      </c>
      <c r="B29" s="54" t="s">
        <v>330</v>
      </c>
      <c r="C29" s="58" t="s">
        <v>681</v>
      </c>
      <c r="D29" s="4" t="str">
        <f>CONCATENATE(tblGlbn_Div2[[#This Row],[Rider]]," - ",tblGlbn_Div2[[#This Row],[Club]])</f>
        <v>Vaughan Martin - GCC</v>
      </c>
      <c r="E29" s="57">
        <v>4.1666666666666701E-3</v>
      </c>
      <c r="F29" s="56">
        <v>6.7349537037037041E-2</v>
      </c>
      <c r="G29" s="42">
        <f>IF(AND(tblGlbn_Div2[[#This Row],[Finish Time]]="",tblGlbn_Div2[[#This Row],[Rider]]&lt;&gt;""),"DNF",tblGlbn_Div2[[#This Row],[Finish Time]]-tblGlbn_Div2[[#This Row],[Start Time]])</f>
        <v>6.3182870370370375E-2</v>
      </c>
      <c r="H29" s="23">
        <f ca="1">IF(AND(tblGlbn_Div2[[#This Row],[Placing]]&lt;11,tblGlbn_Div2[[#This Row],[Rider]]&lt;&gt;"",tblGlbn_Div2[[#This Row],[Corrected Time]]&lt;&gt;"DNF"),11-tblGlbn_Div2[[#This Row],[Placing]],0)</f>
        <v>0</v>
      </c>
      <c r="I29" s="23" t="str">
        <f>IF(ISNA(VLOOKUP(tblGlbn_Div2[[#This Row],[Name / Club]],tblPointScore[Name / Club],1,FALSE)),"N","Y")</f>
        <v>Y</v>
      </c>
    </row>
    <row r="30" spans="1:9">
      <c r="A30" s="22">
        <f ca="1">IF(tblGlbn_Div2[[#This Row],[Rider]]&lt;&gt;"",CELL("row", A30)-1,"")</f>
        <v>29</v>
      </c>
      <c r="B30" s="54" t="s">
        <v>133</v>
      </c>
      <c r="C30" s="56" t="s">
        <v>682</v>
      </c>
      <c r="D30" s="4" t="str">
        <f>CONCATENATE(tblGlbn_Div2[[#This Row],[Rider]]," - ",tblGlbn_Div2[[#This Row],[Club]])</f>
        <v>Cartwright Henry - CCC</v>
      </c>
      <c r="E30" s="56">
        <v>4.1666666666666666E-3</v>
      </c>
      <c r="F30" s="56">
        <v>6.7349537037037041E-2</v>
      </c>
      <c r="G30" s="42">
        <f>IF(AND(tblGlbn_Div2[[#This Row],[Finish Time]]="",tblGlbn_Div2[[#This Row],[Rider]]&lt;&gt;""),"DNF",tblGlbn_Div2[[#This Row],[Finish Time]]-tblGlbn_Div2[[#This Row],[Start Time]])</f>
        <v>6.3182870370370375E-2</v>
      </c>
      <c r="H30" s="23">
        <f ca="1">IF(AND(tblGlbn_Div2[[#This Row],[Placing]]&lt;11,tblGlbn_Div2[[#This Row],[Rider]]&lt;&gt;"",tblGlbn_Div2[[#This Row],[Corrected Time]]&lt;&gt;"DNF"),11-tblGlbn_Div2[[#This Row],[Placing]],0)</f>
        <v>0</v>
      </c>
      <c r="I30" s="23" t="str">
        <f>IF(ISNA(VLOOKUP(tblGlbn_Div2[[#This Row],[Name / Club]],tblPointScore[Name / Club],1,FALSE)),"N","Y")</f>
        <v>Y</v>
      </c>
    </row>
    <row r="31" spans="1:9">
      <c r="A31" s="22">
        <f ca="1">IF(tblGlbn_Div2[[#This Row],[Rider]]&lt;&gt;"",CELL("row", A31)-1,"")</f>
        <v>30</v>
      </c>
      <c r="B31" s="54" t="s">
        <v>34</v>
      </c>
      <c r="C31" s="58" t="s">
        <v>685</v>
      </c>
      <c r="D31" s="4" t="str">
        <f>CONCATENATE(tblGlbn_Div2[[#This Row],[Rider]]," - ",tblGlbn_Div2[[#This Row],[Club]])</f>
        <v>Soto David - ICC</v>
      </c>
      <c r="E31" s="56">
        <v>4.1666666666666666E-3</v>
      </c>
      <c r="F31" s="56">
        <v>6.8310185185185182E-2</v>
      </c>
      <c r="G31" s="42">
        <f>IF(AND(tblGlbn_Div2[[#This Row],[Finish Time]]="",tblGlbn_Div2[[#This Row],[Rider]]&lt;&gt;""),"DNF",tblGlbn_Div2[[#This Row],[Finish Time]]-tblGlbn_Div2[[#This Row],[Start Time]])</f>
        <v>6.4143518518518516E-2</v>
      </c>
      <c r="H31" s="23">
        <f ca="1">IF(AND(tblGlbn_Div2[[#This Row],[Placing]]&lt;11,tblGlbn_Div2[[#This Row],[Rider]]&lt;&gt;"",tblGlbn_Div2[[#This Row],[Corrected Time]]&lt;&gt;"DNF"),11-tblGlbn_Div2[[#This Row],[Placing]],0)</f>
        <v>0</v>
      </c>
      <c r="I31" s="23" t="str">
        <f>IF(ISNA(VLOOKUP(tblGlbn_Div2[[#This Row],[Name / Club]],tblPointScore[Name / Club],1,FALSE)),"N","Y")</f>
        <v>Y</v>
      </c>
    </row>
    <row r="32" spans="1:9">
      <c r="A32" s="22">
        <f ca="1">IF(tblGlbn_Div2[[#This Row],[Rider]]&lt;&gt;"",CELL("row", A32)-1,"")</f>
        <v>31</v>
      </c>
      <c r="B32" s="54" t="s">
        <v>16</v>
      </c>
      <c r="C32" s="56" t="s">
        <v>681</v>
      </c>
      <c r="D32" s="4" t="str">
        <f>CONCATENATE(tblGlbn_Div2[[#This Row],[Rider]]," - ",tblGlbn_Div2[[#This Row],[Club]])</f>
        <v>Rawlinson Brian - GCC</v>
      </c>
      <c r="E32" s="56">
        <v>2.0833333333333333E-3</v>
      </c>
      <c r="F32" s="56">
        <v>6.8576388888888895E-2</v>
      </c>
      <c r="G32" s="42">
        <f>IF(AND(tblGlbn_Div2[[#This Row],[Finish Time]]="",tblGlbn_Div2[[#This Row],[Rider]]&lt;&gt;""),"DNF",tblGlbn_Div2[[#This Row],[Finish Time]]-tblGlbn_Div2[[#This Row],[Start Time]])</f>
        <v>6.6493055555555555E-2</v>
      </c>
      <c r="H32" s="23">
        <f ca="1">IF(AND(tblGlbn_Div2[[#This Row],[Placing]]&lt;11,tblGlbn_Div2[[#This Row],[Rider]]&lt;&gt;"",tblGlbn_Div2[[#This Row],[Corrected Time]]&lt;&gt;"DNF"),11-tblGlbn_Div2[[#This Row],[Placing]],0)</f>
        <v>0</v>
      </c>
      <c r="I32" s="23" t="str">
        <f>IF(ISNA(VLOOKUP(tblGlbn_Div2[[#This Row],[Name / Club]],tblPointScore[Name / Club],1,FALSE)),"N","Y")</f>
        <v>Y</v>
      </c>
    </row>
    <row r="33" spans="1:9">
      <c r="A33" s="22">
        <f ca="1">IF(tblGlbn_Div2[[#This Row],[Rider]]&lt;&gt;"",CELL("row", A33)-1,"")</f>
        <v>32</v>
      </c>
      <c r="B33" s="54" t="s">
        <v>719</v>
      </c>
      <c r="C33" s="58" t="s">
        <v>685</v>
      </c>
      <c r="D33" s="4" t="str">
        <f>CONCATENATE(tblGlbn_Div2[[#This Row],[Rider]]," - ",tblGlbn_Div2[[#This Row],[Club]])</f>
        <v>Trkulja Amelia - ICC</v>
      </c>
      <c r="E33" s="57">
        <v>4.1666666666666701E-3</v>
      </c>
      <c r="F33" s="56">
        <v>6.9212962962962962E-2</v>
      </c>
      <c r="G33" s="42">
        <f>IF(AND(tblGlbn_Div2[[#This Row],[Finish Time]]="",tblGlbn_Div2[[#This Row],[Rider]]&lt;&gt;""),"DNF",tblGlbn_Div2[[#This Row],[Finish Time]]-tblGlbn_Div2[[#This Row],[Start Time]])</f>
        <v>6.5046296296296297E-2</v>
      </c>
      <c r="H33" s="23">
        <f ca="1">IF(AND(tblGlbn_Div2[[#This Row],[Placing]]&lt;11,tblGlbn_Div2[[#This Row],[Rider]]&lt;&gt;"",tblGlbn_Div2[[#This Row],[Corrected Time]]&lt;&gt;"DNF"),11-tblGlbn_Div2[[#This Row],[Placing]],0)</f>
        <v>0</v>
      </c>
      <c r="I33" s="23" t="str">
        <f>IF(ISNA(VLOOKUP(tblGlbn_Div2[[#This Row],[Name / Club]],tblPointScore[Name / Club],1,FALSE)),"N","Y")</f>
        <v>Y</v>
      </c>
    </row>
    <row r="34" spans="1:9">
      <c r="A34" s="22">
        <f ca="1">IF(tblGlbn_Div2[[#This Row],[Rider]]&lt;&gt;"",CELL("row", A34)-1,"")</f>
        <v>33</v>
      </c>
      <c r="B34" s="54" t="s">
        <v>717</v>
      </c>
      <c r="C34" s="58" t="s">
        <v>684</v>
      </c>
      <c r="D34" s="4" t="str">
        <f>CONCATENATE(tblGlbn_Div2[[#This Row],[Rider]]," - ",tblGlbn_Div2[[#This Row],[Club]])</f>
        <v>Miller Brendon - NVC</v>
      </c>
      <c r="E34" s="56">
        <v>6.9444444444444397E-3</v>
      </c>
      <c r="F34" s="56">
        <v>7.0405092592592589E-2</v>
      </c>
      <c r="G34" s="42">
        <f>IF(AND(tblGlbn_Div2[[#This Row],[Finish Time]]="",tblGlbn_Div2[[#This Row],[Rider]]&lt;&gt;""),"DNF",tblGlbn_Div2[[#This Row],[Finish Time]]-tblGlbn_Div2[[#This Row],[Start Time]])</f>
        <v>6.3460648148148155E-2</v>
      </c>
      <c r="H34" s="23">
        <f ca="1">IF(AND(tblGlbn_Div2[[#This Row],[Placing]]&lt;11,tblGlbn_Div2[[#This Row],[Rider]]&lt;&gt;"",tblGlbn_Div2[[#This Row],[Corrected Time]]&lt;&gt;"DNF"),11-tblGlbn_Div2[[#This Row],[Placing]],0)</f>
        <v>0</v>
      </c>
      <c r="I34" s="23" t="str">
        <f>IF(ISNA(VLOOKUP(tblGlbn_Div2[[#This Row],[Name / Club]],tblPointScore[Name / Club],1,FALSE)),"N","Y")</f>
        <v>Y</v>
      </c>
    </row>
    <row r="35" spans="1:9">
      <c r="A35" s="22">
        <f ca="1">IF(tblGlbn_Div2[[#This Row],[Rider]]&lt;&gt;"",CELL("row", A35)-1,"")</f>
        <v>34</v>
      </c>
      <c r="B35" s="54" t="s">
        <v>632</v>
      </c>
      <c r="C35" s="58" t="s">
        <v>681</v>
      </c>
      <c r="D35" s="4" t="str">
        <f>CONCATENATE(tblGlbn_Div2[[#This Row],[Rider]]," - ",tblGlbn_Div2[[#This Row],[Club]])</f>
        <v>Carmichael David - GCC</v>
      </c>
      <c r="E35" s="56">
        <v>6.9444444444444397E-3</v>
      </c>
      <c r="F35" s="56">
        <v>7.0405092592592589E-2</v>
      </c>
      <c r="G35" s="42">
        <f>IF(AND(tblGlbn_Div2[[#This Row],[Finish Time]]="",tblGlbn_Div2[[#This Row],[Rider]]&lt;&gt;""),"DNF",tblGlbn_Div2[[#This Row],[Finish Time]]-tblGlbn_Div2[[#This Row],[Start Time]])</f>
        <v>6.3460648148148155E-2</v>
      </c>
      <c r="H35" s="23">
        <f ca="1">IF(AND(tblGlbn_Div2[[#This Row],[Placing]]&lt;11,tblGlbn_Div2[[#This Row],[Rider]]&lt;&gt;"",tblGlbn_Div2[[#This Row],[Corrected Time]]&lt;&gt;"DNF"),11-tblGlbn_Div2[[#This Row],[Placing]],0)</f>
        <v>0</v>
      </c>
      <c r="I35" s="23" t="str">
        <f>IF(ISNA(VLOOKUP(tblGlbn_Div2[[#This Row],[Name / Club]],tblPointScore[Name / Club],1,FALSE)),"N","Y")</f>
        <v>Y</v>
      </c>
    </row>
  </sheetData>
  <conditionalFormatting sqref="G2:G35">
    <cfRule type="cellIs" dxfId="168" priority="3" operator="equal">
      <formula>$L$1</formula>
    </cfRule>
  </conditionalFormatting>
  <conditionalFormatting sqref="I1:I1048576">
    <cfRule type="cellIs" dxfId="167" priority="2" operator="equal">
      <formula>"N"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9" tint="-0.249977111117893"/>
  </sheetPr>
  <dimension ref="A1:L34"/>
  <sheetViews>
    <sheetView workbookViewId="0">
      <pane ySplit="1" topLeftCell="A2" activePane="bottomLeft" state="frozen"/>
      <selection pane="bottomLeft" activeCell="B11" sqref="B11"/>
    </sheetView>
  </sheetViews>
  <sheetFormatPr defaultRowHeight="15"/>
  <cols>
    <col min="1" max="1" width="9.5703125" bestFit="1" customWidth="1"/>
    <col min="2" max="2" width="18.7109375" bestFit="1" customWidth="1"/>
    <col min="3" max="3" width="18.5703125" bestFit="1" customWidth="1"/>
    <col min="4" max="4" width="37.140625" bestFit="1" customWidth="1"/>
    <col min="5" max="5" width="12.28515625" bestFit="1" customWidth="1"/>
    <col min="6" max="6" width="13.42578125" bestFit="1" customWidth="1"/>
    <col min="7" max="7" width="17" bestFit="1" customWidth="1"/>
    <col min="8" max="8" width="8.85546875" bestFit="1" customWidth="1"/>
    <col min="9" max="9" width="20.5703125" bestFit="1" customWidth="1"/>
  </cols>
  <sheetData>
    <row r="1" spans="1:12">
      <c r="A1" s="1" t="s">
        <v>2</v>
      </c>
      <c r="B1" s="1" t="s">
        <v>4</v>
      </c>
      <c r="C1" s="1" t="s">
        <v>1</v>
      </c>
      <c r="D1" s="1" t="s">
        <v>343</v>
      </c>
      <c r="E1" s="1" t="s">
        <v>5</v>
      </c>
      <c r="F1" s="1" t="s">
        <v>7</v>
      </c>
      <c r="G1" s="1" t="s">
        <v>6</v>
      </c>
      <c r="H1" s="1" t="s">
        <v>8</v>
      </c>
      <c r="I1" s="1" t="s">
        <v>9</v>
      </c>
      <c r="K1" s="1" t="s">
        <v>342</v>
      </c>
      <c r="L1" s="8">
        <f>MIN(G:G)</f>
        <v>4.5474537037037036E-2</v>
      </c>
    </row>
    <row r="2" spans="1:12">
      <c r="A2" s="3">
        <f ca="1">IF(tblIll_Div1[[#This Row],[Rider]]&lt;&gt;"",CELL("row", A2)-1,"")</f>
        <v>1</v>
      </c>
      <c r="B2" s="2" t="s">
        <v>27</v>
      </c>
      <c r="C2" s="2" t="s">
        <v>688</v>
      </c>
      <c r="D2" s="3" t="str">
        <f>CONCATENATE(tblIll_Div1[[#This Row],[Rider]]," - ",tblIll_Div1[[#This Row],[Club]])</f>
        <v>Mullens Dave - ECC</v>
      </c>
      <c r="E2" s="5">
        <v>1.5972222222222224E-2</v>
      </c>
      <c r="F2" s="5">
        <v>6.8287037037037035E-2</v>
      </c>
      <c r="G2" s="6">
        <f>IF(AND(tblIll_Div1[[#This Row],[Finish Time]]="",tblIll_Div1[[#This Row],[Rider]]&lt;&gt;""),"DNF",tblIll_Div1[[#This Row],[Finish Time]]-tblIll_Div1[[#This Row],[Start Time]])</f>
        <v>5.2314814814814814E-2</v>
      </c>
      <c r="H2" s="1">
        <f ca="1">IF(AND(tblIll_Div1[[#This Row],[Placing]]&lt;11,tblIll_Div1[[#This Row],[Rider]]&lt;&gt;"",tblIll_Div1[[#This Row],[Corrected Time]]&lt;&gt;"DNF"),11-tblIll_Div1[[#This Row],[Placing]],0)</f>
        <v>10</v>
      </c>
      <c r="I2" s="1" t="str">
        <f>IF(ISNA(VLOOKUP(tblIll_Div1[[#This Row],[Name / Club]],tblPointScore[Name / Club],1,FALSE)),"N","Y")</f>
        <v>Y</v>
      </c>
    </row>
    <row r="3" spans="1:12">
      <c r="A3" s="22">
        <f ca="1">IF(tblIll_Div1[[#This Row],[Rider]]&lt;&gt;"",CELL("row", A3)-1,"")</f>
        <v>2</v>
      </c>
      <c r="B3" s="7" t="s">
        <v>386</v>
      </c>
      <c r="C3" s="7" t="s">
        <v>685</v>
      </c>
      <c r="D3" s="22" t="str">
        <f>CONCATENATE(tblIll_Div1[[#This Row],[Rider]]," - ",tblIll_Div1[[#This Row],[Club]])</f>
        <v>Marcinkowski Dean - ICC</v>
      </c>
      <c r="E3" s="41">
        <v>1.5972222222222224E-2</v>
      </c>
      <c r="F3" s="41">
        <v>6.8310185185185182E-2</v>
      </c>
      <c r="G3" s="42">
        <f>IF(AND(tblIll_Div1[[#This Row],[Finish Time]]="",tblIll_Div1[[#This Row],[Rider]]&lt;&gt;""),"DNF",tblIll_Div1[[#This Row],[Finish Time]]-tblIll_Div1[[#This Row],[Start Time]])</f>
        <v>5.2337962962962961E-2</v>
      </c>
      <c r="H3" s="23">
        <f ca="1">IF(AND(tblIll_Div1[[#This Row],[Placing]]&lt;11,tblIll_Div1[[#This Row],[Rider]]&lt;&gt;"",tblIll_Div1[[#This Row],[Corrected Time]]&lt;&gt;"DNF"),11-tblIll_Div1[[#This Row],[Placing]],0)</f>
        <v>9</v>
      </c>
      <c r="I3" s="23" t="str">
        <f>IF(ISNA(VLOOKUP(tblIll_Div1[[#This Row],[Name / Club]],tblPointScore[Name / Club],1,FALSE)),"N","Y")</f>
        <v>Y</v>
      </c>
    </row>
    <row r="4" spans="1:12">
      <c r="A4" s="22">
        <f ca="1">IF(tblIll_Div1[[#This Row],[Rider]]&lt;&gt;"",CELL("row", A4)-1,"")</f>
        <v>3</v>
      </c>
      <c r="B4" s="40" t="s">
        <v>223</v>
      </c>
      <c r="C4" s="40" t="s">
        <v>682</v>
      </c>
      <c r="D4" s="22" t="str">
        <f>CONCATENATE(tblIll_Div1[[#This Row],[Rider]]," - ",tblIll_Div1[[#This Row],[Club]])</f>
        <v>Kourembes Jimmy - CCC</v>
      </c>
      <c r="E4" s="41">
        <v>1.5972222222222224E-2</v>
      </c>
      <c r="F4" s="41">
        <v>6.8333333333333343E-2</v>
      </c>
      <c r="G4" s="42">
        <f>IF(AND(tblIll_Div1[[#This Row],[Finish Time]]="",tblIll_Div1[[#This Row],[Rider]]&lt;&gt;""),"DNF",tblIll_Div1[[#This Row],[Finish Time]]-tblIll_Div1[[#This Row],[Start Time]])</f>
        <v>5.2361111111111122E-2</v>
      </c>
      <c r="H4" s="23">
        <f ca="1">IF(AND(tblIll_Div1[[#This Row],[Placing]]&lt;11,tblIll_Div1[[#This Row],[Rider]]&lt;&gt;"",tblIll_Div1[[#This Row],[Corrected Time]]&lt;&gt;"DNF"),11-tblIll_Div1[[#This Row],[Placing]],0)</f>
        <v>8</v>
      </c>
      <c r="I4" s="23" t="str">
        <f>IF(ISNA(VLOOKUP(tblIll_Div1[[#This Row],[Name / Club]],tblPointScore[Name / Club],1,FALSE)),"N","Y")</f>
        <v>Y</v>
      </c>
    </row>
    <row r="5" spans="1:12">
      <c r="A5" s="22">
        <f ca="1">IF(tblIll_Div1[[#This Row],[Rider]]&lt;&gt;"",CELL("row", A5)-1,"")</f>
        <v>4</v>
      </c>
      <c r="B5" s="40" t="s">
        <v>704</v>
      </c>
      <c r="C5" s="40" t="s">
        <v>682</v>
      </c>
      <c r="D5" s="22" t="str">
        <f>CONCATENATE(tblIll_Div1[[#This Row],[Rider]]," - ",tblIll_Div1[[#This Row],[Club]])</f>
        <v>Burke Michael - CCC</v>
      </c>
      <c r="E5" s="41">
        <v>1.5972222222222224E-2</v>
      </c>
      <c r="F5" s="41">
        <v>6.8391203703703704E-2</v>
      </c>
      <c r="G5" s="42">
        <f>IF(AND(tblIll_Div1[[#This Row],[Finish Time]]="",tblIll_Div1[[#This Row],[Rider]]&lt;&gt;""),"DNF",tblIll_Div1[[#This Row],[Finish Time]]-tblIll_Div1[[#This Row],[Start Time]])</f>
        <v>5.2418981481481483E-2</v>
      </c>
      <c r="H5" s="23">
        <f ca="1">IF(AND(tblIll_Div1[[#This Row],[Placing]]&lt;11,tblIll_Div1[[#This Row],[Rider]]&lt;&gt;"",tblIll_Div1[[#This Row],[Corrected Time]]&lt;&gt;"DNF"),11-tblIll_Div1[[#This Row],[Placing]],0)</f>
        <v>7</v>
      </c>
      <c r="I5" s="23" t="str">
        <f>IF(ISNA(VLOOKUP(tblIll_Div1[[#This Row],[Name / Club]],tblPointScore[Name / Club],1,FALSE)),"N","Y")</f>
        <v>Y</v>
      </c>
    </row>
    <row r="6" spans="1:12">
      <c r="A6" s="22">
        <f ca="1">IF(tblIll_Div1[[#This Row],[Rider]]&lt;&gt;"",CELL("row", A6)-1,"")</f>
        <v>5</v>
      </c>
      <c r="B6" s="40" t="s">
        <v>363</v>
      </c>
      <c r="C6" s="40" t="s">
        <v>681</v>
      </c>
      <c r="D6" s="22" t="str">
        <f>CONCATENATE(tblIll_Div1[[#This Row],[Rider]]," - ",tblIll_Div1[[#This Row],[Club]])</f>
        <v>Hansen Phil - GCC</v>
      </c>
      <c r="E6" s="41">
        <v>1.5972222222222224E-2</v>
      </c>
      <c r="F6" s="41">
        <v>6.9027777777777785E-2</v>
      </c>
      <c r="G6" s="42">
        <f>IF(AND(tblIll_Div1[[#This Row],[Finish Time]]="",tblIll_Div1[[#This Row],[Rider]]&lt;&gt;""),"DNF",tblIll_Div1[[#This Row],[Finish Time]]-tblIll_Div1[[#This Row],[Start Time]])</f>
        <v>5.3055555555555564E-2</v>
      </c>
      <c r="H6" s="23">
        <f ca="1">IF(AND(tblIll_Div1[[#This Row],[Placing]]&lt;11,tblIll_Div1[[#This Row],[Rider]]&lt;&gt;"",tblIll_Div1[[#This Row],[Corrected Time]]&lt;&gt;"DNF"),11-tblIll_Div1[[#This Row],[Placing]],0)</f>
        <v>6</v>
      </c>
      <c r="I6" s="23" t="str">
        <f>IF(ISNA(VLOOKUP(tblIll_Div1[[#This Row],[Name / Club]],tblPointScore[Name / Club],1,FALSE)),"N","Y")</f>
        <v>Y</v>
      </c>
    </row>
    <row r="7" spans="1:12">
      <c r="A7" s="22">
        <f ca="1">IF(tblIll_Div1[[#This Row],[Rider]]&lt;&gt;"",CELL("row", A7)-1,"")</f>
        <v>6</v>
      </c>
      <c r="B7" s="40" t="s">
        <v>375</v>
      </c>
      <c r="C7" s="40" t="s">
        <v>681</v>
      </c>
      <c r="D7" s="22" t="str">
        <f>CONCATENATE(tblIll_Div1[[#This Row],[Rider]]," - ",tblIll_Div1[[#This Row],[Club]])</f>
        <v>Roberts Cameron - GCC</v>
      </c>
      <c r="E7" s="41">
        <v>2.361111111111111E-2</v>
      </c>
      <c r="F7" s="41">
        <v>6.9085648148148146E-2</v>
      </c>
      <c r="G7" s="42">
        <f>IF(AND(tblIll_Div1[[#This Row],[Finish Time]]="",tblIll_Div1[[#This Row],[Rider]]&lt;&gt;""),"DNF",tblIll_Div1[[#This Row],[Finish Time]]-tblIll_Div1[[#This Row],[Start Time]])</f>
        <v>4.5474537037037036E-2</v>
      </c>
      <c r="H7" s="23">
        <f ca="1">IF(AND(tblIll_Div1[[#This Row],[Placing]]&lt;11,tblIll_Div1[[#This Row],[Rider]]&lt;&gt;"",tblIll_Div1[[#This Row],[Corrected Time]]&lt;&gt;"DNF"),11-tblIll_Div1[[#This Row],[Placing]],0)</f>
        <v>5</v>
      </c>
      <c r="I7" s="23" t="str">
        <f>IF(ISNA(VLOOKUP(tblIll_Div1[[#This Row],[Name / Club]],tblPointScore[Name / Club],1,FALSE)),"N","Y")</f>
        <v>Y</v>
      </c>
    </row>
    <row r="8" spans="1:12">
      <c r="A8" s="22">
        <f ca="1">IF(tblIll_Div1[[#This Row],[Rider]]&lt;&gt;"",CELL("row", A8)-1,"")</f>
        <v>7</v>
      </c>
      <c r="B8" s="40" t="s">
        <v>647</v>
      </c>
      <c r="C8" s="40" t="s">
        <v>685</v>
      </c>
      <c r="D8" s="22" t="str">
        <f>CONCATENATE(tblIll_Div1[[#This Row],[Rider]]," - ",tblIll_Div1[[#This Row],[Club]])</f>
        <v>Britten Luke - ICC</v>
      </c>
      <c r="E8" s="41">
        <v>2.013888888888889E-2</v>
      </c>
      <c r="F8" s="41">
        <v>6.9085648148148146E-2</v>
      </c>
      <c r="G8" s="42">
        <f>IF(AND(tblIll_Div1[[#This Row],[Finish Time]]="",tblIll_Div1[[#This Row],[Rider]]&lt;&gt;""),"DNF",tblIll_Div1[[#This Row],[Finish Time]]-tblIll_Div1[[#This Row],[Start Time]])</f>
        <v>4.8946759259259259E-2</v>
      </c>
      <c r="H8" s="23">
        <f ca="1">IF(AND(tblIll_Div1[[#This Row],[Placing]]&lt;11,tblIll_Div1[[#This Row],[Rider]]&lt;&gt;"",tblIll_Div1[[#This Row],[Corrected Time]]&lt;&gt;"DNF"),11-tblIll_Div1[[#This Row],[Placing]],0)</f>
        <v>4</v>
      </c>
      <c r="I8" s="23" t="str">
        <f>IF(ISNA(VLOOKUP(tblIll_Div1[[#This Row],[Name / Club]],tblPointScore[Name / Club],1,FALSE)),"N","Y")</f>
        <v>Y</v>
      </c>
    </row>
    <row r="9" spans="1:12">
      <c r="A9" s="22">
        <f ca="1">IF(tblIll_Div1[[#This Row],[Rider]]&lt;&gt;"",CELL("row", A9)-1,"")</f>
        <v>8</v>
      </c>
      <c r="B9" s="40" t="s">
        <v>355</v>
      </c>
      <c r="C9" s="40" t="s">
        <v>685</v>
      </c>
      <c r="D9" s="22" t="str">
        <f>CONCATENATE(tblIll_Div1[[#This Row],[Rider]]," - ",tblIll_Div1[[#This Row],[Club]])</f>
        <v>Arnold Neil - ICC</v>
      </c>
      <c r="E9" s="41">
        <v>1.8749999999999999E-2</v>
      </c>
      <c r="F9" s="41">
        <v>6.9108796296296293E-2</v>
      </c>
      <c r="G9" s="42">
        <f>IF(AND(tblIll_Div1[[#This Row],[Finish Time]]="",tblIll_Div1[[#This Row],[Rider]]&lt;&gt;""),"DNF",tblIll_Div1[[#This Row],[Finish Time]]-tblIll_Div1[[#This Row],[Start Time]])</f>
        <v>5.035879629629629E-2</v>
      </c>
      <c r="H9" s="23">
        <f ca="1">IF(AND(tblIll_Div1[[#This Row],[Placing]]&lt;11,tblIll_Div1[[#This Row],[Rider]]&lt;&gt;"",tblIll_Div1[[#This Row],[Corrected Time]]&lt;&gt;"DNF"),11-tblIll_Div1[[#This Row],[Placing]],0)</f>
        <v>3</v>
      </c>
      <c r="I9" s="23" t="str">
        <f>IF(ISNA(VLOOKUP(tblIll_Div1[[#This Row],[Name / Club]],tblPointScore[Name / Club],1,FALSE)),"N","Y")</f>
        <v>Y</v>
      </c>
    </row>
    <row r="10" spans="1:12">
      <c r="A10" s="22">
        <f ca="1">IF(tblIll_Div1[[#This Row],[Rider]]&lt;&gt;"",CELL("row", A10)-1,"")</f>
        <v>9</v>
      </c>
      <c r="B10" s="40" t="s">
        <v>354</v>
      </c>
      <c r="C10" s="40" t="s">
        <v>685</v>
      </c>
      <c r="D10" s="22" t="str">
        <f>CONCATENATE(tblIll_Div1[[#This Row],[Rider]]," - ",tblIll_Div1[[#This Row],[Club]])</f>
        <v>Cooper Peter - ICC</v>
      </c>
      <c r="E10" s="41">
        <v>1.8749999999999999E-2</v>
      </c>
      <c r="F10" s="41">
        <v>6.9108796296296293E-2</v>
      </c>
      <c r="G10" s="42">
        <f>IF(AND(tblIll_Div1[[#This Row],[Finish Time]]="",tblIll_Div1[[#This Row],[Rider]]&lt;&gt;""),"DNF",tblIll_Div1[[#This Row],[Finish Time]]-tblIll_Div1[[#This Row],[Start Time]])</f>
        <v>5.035879629629629E-2</v>
      </c>
      <c r="H10" s="23">
        <f ca="1">IF(AND(tblIll_Div1[[#This Row],[Placing]]&lt;11,tblIll_Div1[[#This Row],[Rider]]&lt;&gt;"",tblIll_Div1[[#This Row],[Corrected Time]]&lt;&gt;"DNF"),11-tblIll_Div1[[#This Row],[Placing]],0)</f>
        <v>2</v>
      </c>
      <c r="I10" s="23" t="str">
        <f>IF(ISNA(VLOOKUP(tblIll_Div1[[#This Row],[Name / Club]],tblPointScore[Name / Club],1,FALSE)),"N","Y")</f>
        <v>Y</v>
      </c>
    </row>
    <row r="11" spans="1:12">
      <c r="A11" s="22">
        <f ca="1">IF(tblIll_Div1[[#This Row],[Rider]]&lt;&gt;"",CELL("row", A11)-1,"")</f>
        <v>10</v>
      </c>
      <c r="B11" s="40" t="s">
        <v>621</v>
      </c>
      <c r="C11" s="40" t="s">
        <v>685</v>
      </c>
      <c r="D11" s="22" t="str">
        <f>CONCATENATE(tblIll_Div1[[#This Row],[Rider]]," - ",tblIll_Div1[[#This Row],[Club]])</f>
        <v>Latham Rod - ICC</v>
      </c>
      <c r="E11" s="41">
        <v>2.013888888888889E-2</v>
      </c>
      <c r="F11" s="41">
        <v>6.9108796296296293E-2</v>
      </c>
      <c r="G11" s="42">
        <f>IF(AND(tblIll_Div1[[#This Row],[Finish Time]]="",tblIll_Div1[[#This Row],[Rider]]&lt;&gt;""),"DNF",tblIll_Div1[[#This Row],[Finish Time]]-tblIll_Div1[[#This Row],[Start Time]])</f>
        <v>4.8969907407407406E-2</v>
      </c>
      <c r="H11" s="23">
        <f ca="1">IF(AND(tblIll_Div1[[#This Row],[Placing]]&lt;11,tblIll_Div1[[#This Row],[Rider]]&lt;&gt;"",tblIll_Div1[[#This Row],[Corrected Time]]&lt;&gt;"DNF"),11-tblIll_Div1[[#This Row],[Placing]],0)</f>
        <v>1</v>
      </c>
      <c r="I11" s="23" t="str">
        <f>IF(ISNA(VLOOKUP(tblIll_Div1[[#This Row],[Name / Club]],tblPointScore[Name / Club],1,FALSE)),"N","Y")</f>
        <v>Y</v>
      </c>
    </row>
    <row r="12" spans="1:12">
      <c r="A12" s="22">
        <f ca="1">IF(tblIll_Div1[[#This Row],[Rider]]&lt;&gt;"",CELL("row", A12)-1,"")</f>
        <v>11</v>
      </c>
      <c r="B12" s="40" t="s">
        <v>705</v>
      </c>
      <c r="C12" s="40" t="s">
        <v>685</v>
      </c>
      <c r="D12" s="22" t="str">
        <f>CONCATENATE(tblIll_Div1[[#This Row],[Rider]]," - ",tblIll_Div1[[#This Row],[Club]])</f>
        <v>Clark Simon - ICC</v>
      </c>
      <c r="E12" s="41">
        <v>2.013888888888889E-2</v>
      </c>
      <c r="F12" s="41">
        <v>6.9120370370370374E-2</v>
      </c>
      <c r="G12" s="42">
        <f>IF(AND(tblIll_Div1[[#This Row],[Finish Time]]="",tblIll_Div1[[#This Row],[Rider]]&lt;&gt;""),"DNF",tblIll_Div1[[#This Row],[Finish Time]]-tblIll_Div1[[#This Row],[Start Time]])</f>
        <v>4.8981481481481487E-2</v>
      </c>
      <c r="H12" s="23">
        <f ca="1">IF(AND(tblIll_Div1[[#This Row],[Placing]]&lt;11,tblIll_Div1[[#This Row],[Rider]]&lt;&gt;"",tblIll_Div1[[#This Row],[Corrected Time]]&lt;&gt;"DNF"),11-tblIll_Div1[[#This Row],[Placing]],0)</f>
        <v>0</v>
      </c>
      <c r="I12" s="23" t="str">
        <f>IF(ISNA(VLOOKUP(tblIll_Div1[[#This Row],[Name / Club]],tblPointScore[Name / Club],1,FALSE)),"N","Y")</f>
        <v>Y</v>
      </c>
    </row>
    <row r="13" spans="1:12">
      <c r="A13" s="22">
        <f ca="1">IF(tblIll_Div1[[#This Row],[Rider]]&lt;&gt;"",CELL("row", A13)-1,"")</f>
        <v>12</v>
      </c>
      <c r="B13" s="40" t="s">
        <v>706</v>
      </c>
      <c r="C13" s="40" t="s">
        <v>685</v>
      </c>
      <c r="D13" s="22" t="str">
        <f>CONCATENATE(tblIll_Div1[[#This Row],[Rider]]," - ",tblIll_Div1[[#This Row],[Club]])</f>
        <v>Williams Jarrod - ICC</v>
      </c>
      <c r="E13" s="41">
        <v>1.8749999999999999E-2</v>
      </c>
      <c r="F13" s="41">
        <v>6.9212962962962962E-2</v>
      </c>
      <c r="G13" s="42">
        <f>IF(AND(tblIll_Div1[[#This Row],[Finish Time]]="",tblIll_Div1[[#This Row],[Rider]]&lt;&gt;""),"DNF",tblIll_Div1[[#This Row],[Finish Time]]-tblIll_Div1[[#This Row],[Start Time]])</f>
        <v>5.0462962962962959E-2</v>
      </c>
      <c r="H13" s="23">
        <f ca="1">IF(AND(tblIll_Div1[[#This Row],[Placing]]&lt;11,tblIll_Div1[[#This Row],[Rider]]&lt;&gt;"",tblIll_Div1[[#This Row],[Corrected Time]]&lt;&gt;"DNF"),11-tblIll_Div1[[#This Row],[Placing]],0)</f>
        <v>0</v>
      </c>
      <c r="I13" s="23" t="str">
        <f>IF(ISNA(VLOOKUP(tblIll_Div1[[#This Row],[Name / Club]],tblPointScore[Name / Club],1,FALSE)),"N","Y")</f>
        <v>Y</v>
      </c>
    </row>
    <row r="14" spans="1:12">
      <c r="A14" s="22">
        <f ca="1">IF(tblIll_Div1[[#This Row],[Rider]]&lt;&gt;"",CELL("row", A14)-1,"")</f>
        <v>13</v>
      </c>
      <c r="B14" s="40" t="s">
        <v>454</v>
      </c>
      <c r="C14" s="40" t="s">
        <v>682</v>
      </c>
      <c r="D14" s="22" t="str">
        <f>CONCATENATE(tblIll_Div1[[#This Row],[Rider]]," - ",tblIll_Div1[[#This Row],[Club]])</f>
        <v>Halliday Cru - CCC</v>
      </c>
      <c r="E14" s="41">
        <v>2.361111111111111E-2</v>
      </c>
      <c r="F14" s="41">
        <v>6.94212962962963E-2</v>
      </c>
      <c r="G14" s="42">
        <f>IF(AND(tblIll_Div1[[#This Row],[Finish Time]]="",tblIll_Div1[[#This Row],[Rider]]&lt;&gt;""),"DNF",tblIll_Div1[[#This Row],[Finish Time]]-tblIll_Div1[[#This Row],[Start Time]])</f>
        <v>4.581018518518519E-2</v>
      </c>
      <c r="H14" s="23">
        <f ca="1">IF(AND(tblIll_Div1[[#This Row],[Placing]]&lt;11,tblIll_Div1[[#This Row],[Rider]]&lt;&gt;"",tblIll_Div1[[#This Row],[Corrected Time]]&lt;&gt;"DNF"),11-tblIll_Div1[[#This Row],[Placing]],0)</f>
        <v>0</v>
      </c>
      <c r="I14" s="23" t="str">
        <f>IF(ISNA(VLOOKUP(tblIll_Div1[[#This Row],[Name / Club]],tblPointScore[Name / Club],1,FALSE)),"N","Y")</f>
        <v>Y</v>
      </c>
    </row>
    <row r="15" spans="1:12">
      <c r="A15" s="22">
        <f ca="1">IF(tblIll_Div1[[#This Row],[Rider]]&lt;&gt;"",CELL("row", A15)-1,"")</f>
        <v>14</v>
      </c>
      <c r="B15" s="40" t="s">
        <v>397</v>
      </c>
      <c r="C15" s="40" t="s">
        <v>682</v>
      </c>
      <c r="D15" s="22" t="str">
        <f>CONCATENATE(tblIll_Div1[[#This Row],[Rider]]," - ",tblIll_Div1[[#This Row],[Club]])</f>
        <v>Taylor Aaron - CCC</v>
      </c>
      <c r="E15" s="41">
        <v>1.7361111111111112E-2</v>
      </c>
      <c r="F15" s="41">
        <v>6.9594907407407411E-2</v>
      </c>
      <c r="G15" s="42">
        <f>IF(AND(tblIll_Div1[[#This Row],[Finish Time]]="",tblIll_Div1[[#This Row],[Rider]]&lt;&gt;""),"DNF",tblIll_Div1[[#This Row],[Finish Time]]-tblIll_Div1[[#This Row],[Start Time]])</f>
        <v>5.2233796296296299E-2</v>
      </c>
      <c r="H15" s="23">
        <f ca="1">IF(AND(tblIll_Div1[[#This Row],[Placing]]&lt;11,tblIll_Div1[[#This Row],[Rider]]&lt;&gt;"",tblIll_Div1[[#This Row],[Corrected Time]]&lt;&gt;"DNF"),11-tblIll_Div1[[#This Row],[Placing]],0)</f>
        <v>0</v>
      </c>
      <c r="I15" s="23" t="str">
        <f>IF(ISNA(VLOOKUP(tblIll_Div1[[#This Row],[Name / Club]],tblPointScore[Name / Club],1,FALSE)),"N","Y")</f>
        <v>Y</v>
      </c>
    </row>
    <row r="16" spans="1:12">
      <c r="A16" s="22">
        <f ca="1">IF(tblIll_Div1[[#This Row],[Rider]]&lt;&gt;"",CELL("row", A16)-1,"")</f>
        <v>15</v>
      </c>
      <c r="B16" s="40" t="s">
        <v>532</v>
      </c>
      <c r="C16" s="40" t="s">
        <v>681</v>
      </c>
      <c r="D16" s="22" t="str">
        <f>CONCATENATE(tblIll_Div1[[#This Row],[Rider]]," - ",tblIll_Div1[[#This Row],[Club]])</f>
        <v>Stewart Andrew - GCC</v>
      </c>
      <c r="E16" s="41">
        <v>1.8749999999999999E-2</v>
      </c>
      <c r="F16" s="41">
        <v>6.9942129629629632E-2</v>
      </c>
      <c r="G16" s="42">
        <f>IF(AND(tblIll_Div1[[#This Row],[Finish Time]]="",tblIll_Div1[[#This Row],[Rider]]&lt;&gt;""),"DNF",tblIll_Div1[[#This Row],[Finish Time]]-tblIll_Div1[[#This Row],[Start Time]])</f>
        <v>5.1192129629629629E-2</v>
      </c>
      <c r="H16" s="23">
        <f ca="1">IF(AND(tblIll_Div1[[#This Row],[Placing]]&lt;11,tblIll_Div1[[#This Row],[Rider]]&lt;&gt;"",tblIll_Div1[[#This Row],[Corrected Time]]&lt;&gt;"DNF"),11-tblIll_Div1[[#This Row],[Placing]],0)</f>
        <v>0</v>
      </c>
      <c r="I16" s="23" t="str">
        <f>IF(ISNA(VLOOKUP(tblIll_Div1[[#This Row],[Name / Club]],tblPointScore[Name / Club],1,FALSE)),"N","Y")</f>
        <v>Y</v>
      </c>
    </row>
    <row r="17" spans="1:9">
      <c r="A17" s="22">
        <f ca="1">IF(tblIll_Div1[[#This Row],[Rider]]&lt;&gt;"",CELL("row", A17)-1,"")</f>
        <v>16</v>
      </c>
      <c r="B17" s="40" t="s">
        <v>351</v>
      </c>
      <c r="C17" s="40" t="s">
        <v>683</v>
      </c>
      <c r="D17" s="22" t="str">
        <f>CONCATENATE(tblIll_Div1[[#This Row],[Rider]]," - ",tblIll_Div1[[#This Row],[Club]])</f>
        <v>Vollebregt Richard - SHCC</v>
      </c>
      <c r="E17" s="41">
        <v>2.1527777777777781E-2</v>
      </c>
      <c r="F17" s="41">
        <v>7.0092592592592595E-2</v>
      </c>
      <c r="G17" s="42">
        <f>IF(AND(tblIll_Div1[[#This Row],[Finish Time]]="",tblIll_Div1[[#This Row],[Rider]]&lt;&gt;""),"DNF",tblIll_Div1[[#This Row],[Finish Time]]-tblIll_Div1[[#This Row],[Start Time]])</f>
        <v>4.8564814814814811E-2</v>
      </c>
      <c r="H17" s="23">
        <f ca="1">IF(AND(tblIll_Div1[[#This Row],[Placing]]&lt;11,tblIll_Div1[[#This Row],[Rider]]&lt;&gt;"",tblIll_Div1[[#This Row],[Corrected Time]]&lt;&gt;"DNF"),11-tblIll_Div1[[#This Row],[Placing]],0)</f>
        <v>0</v>
      </c>
      <c r="I17" s="23" t="str">
        <f>IF(ISNA(VLOOKUP(tblIll_Div1[[#This Row],[Name / Club]],tblPointScore[Name / Club],1,FALSE)),"N","Y")</f>
        <v>Y</v>
      </c>
    </row>
    <row r="18" spans="1:9">
      <c r="A18" s="22">
        <f ca="1">IF(tblIll_Div1[[#This Row],[Rider]]&lt;&gt;"",CELL("row", A18)-1,"")</f>
        <v>17</v>
      </c>
      <c r="B18" s="40" t="s">
        <v>593</v>
      </c>
      <c r="C18" s="40" t="s">
        <v>681</v>
      </c>
      <c r="D18" s="22" t="str">
        <f>CONCATENATE(tblIll_Div1[[#This Row],[Rider]]," - ",tblIll_Div1[[#This Row],[Club]])</f>
        <v>Emmerton Jacob - GCC</v>
      </c>
      <c r="E18" s="41">
        <v>2.361111111111111E-2</v>
      </c>
      <c r="F18" s="41">
        <v>7.0381944444444441E-2</v>
      </c>
      <c r="G18" s="42">
        <f>IF(AND(tblIll_Div1[[#This Row],[Finish Time]]="",tblIll_Div1[[#This Row],[Rider]]&lt;&gt;""),"DNF",tblIll_Div1[[#This Row],[Finish Time]]-tblIll_Div1[[#This Row],[Start Time]])</f>
        <v>4.6770833333333331E-2</v>
      </c>
      <c r="H18" s="23">
        <f ca="1">IF(AND(tblIll_Div1[[#This Row],[Placing]]&lt;11,tblIll_Div1[[#This Row],[Rider]]&lt;&gt;"",tblIll_Div1[[#This Row],[Corrected Time]]&lt;&gt;"DNF"),11-tblIll_Div1[[#This Row],[Placing]],0)</f>
        <v>0</v>
      </c>
      <c r="I18" s="23" t="str">
        <f>IF(ISNA(VLOOKUP(tblIll_Div1[[#This Row],[Name / Club]],tblPointScore[Name / Club],1,FALSE)),"N","Y")</f>
        <v>Y</v>
      </c>
    </row>
    <row r="19" spans="1:9">
      <c r="A19" s="22">
        <f ca="1">IF(tblIll_Div1[[#This Row],[Rider]]&lt;&gt;"",CELL("row", A19)-1,"")</f>
        <v>18</v>
      </c>
      <c r="B19" s="40" t="s">
        <v>619</v>
      </c>
      <c r="C19" s="40" t="s">
        <v>681</v>
      </c>
      <c r="D19" s="22" t="str">
        <f>CONCATENATE(tblIll_Div1[[#This Row],[Rider]]," - ",tblIll_Div1[[#This Row],[Club]])</f>
        <v>Emmerton Callum - GCC</v>
      </c>
      <c r="E19" s="41">
        <v>2.361111111111111E-2</v>
      </c>
      <c r="F19" s="41">
        <v>7.0381944444444441E-2</v>
      </c>
      <c r="G19" s="42">
        <f>IF(AND(tblIll_Div1[[#This Row],[Finish Time]]="",tblIll_Div1[[#This Row],[Rider]]&lt;&gt;""),"DNF",tblIll_Div1[[#This Row],[Finish Time]]-tblIll_Div1[[#This Row],[Start Time]])</f>
        <v>4.6770833333333331E-2</v>
      </c>
      <c r="H19" s="23">
        <f ca="1">IF(AND(tblIll_Div1[[#This Row],[Placing]]&lt;11,tblIll_Div1[[#This Row],[Rider]]&lt;&gt;"",tblIll_Div1[[#This Row],[Corrected Time]]&lt;&gt;"DNF"),11-tblIll_Div1[[#This Row],[Placing]],0)</f>
        <v>0</v>
      </c>
      <c r="I19" s="23" t="str">
        <f>IF(ISNA(VLOOKUP(tblIll_Div1[[#This Row],[Name / Club]],tblPointScore[Name / Club],1,FALSE)),"N","Y")</f>
        <v>Y</v>
      </c>
    </row>
    <row r="20" spans="1:9">
      <c r="A20" s="22">
        <f ca="1">IF(tblIll_Div1[[#This Row],[Rider]]&lt;&gt;"",CELL("row", A20)-1,"")</f>
        <v>19</v>
      </c>
      <c r="B20" s="40" t="s">
        <v>639</v>
      </c>
      <c r="C20" s="40" t="s">
        <v>684</v>
      </c>
      <c r="D20" s="22" t="str">
        <f>CONCATENATE(tblIll_Div1[[#This Row],[Rider]]," - ",tblIll_Div1[[#This Row],[Club]])</f>
        <v>Astley Mark - NVC</v>
      </c>
      <c r="E20" s="41">
        <v>2.013888888888889E-2</v>
      </c>
      <c r="F20" s="41">
        <v>7.0381944444444441E-2</v>
      </c>
      <c r="G20" s="42">
        <f>IF(AND(tblIll_Div1[[#This Row],[Finish Time]]="",tblIll_Div1[[#This Row],[Rider]]&lt;&gt;""),"DNF",tblIll_Div1[[#This Row],[Finish Time]]-tblIll_Div1[[#This Row],[Start Time]])</f>
        <v>5.0243055555555555E-2</v>
      </c>
      <c r="H20" s="23">
        <f ca="1">IF(AND(tblIll_Div1[[#This Row],[Placing]]&lt;11,tblIll_Div1[[#This Row],[Rider]]&lt;&gt;"",tblIll_Div1[[#This Row],[Corrected Time]]&lt;&gt;"DNF"),11-tblIll_Div1[[#This Row],[Placing]],0)</f>
        <v>0</v>
      </c>
      <c r="I20" s="23" t="str">
        <f>IF(ISNA(VLOOKUP(tblIll_Div1[[#This Row],[Name / Club]],tblPointScore[Name / Club],1,FALSE)),"N","Y")</f>
        <v>Y</v>
      </c>
    </row>
    <row r="21" spans="1:9">
      <c r="A21" s="22">
        <f ca="1">IF(tblIll_Div1[[#This Row],[Rider]]&lt;&gt;"",CELL("row", A21)-1,"")</f>
        <v>20</v>
      </c>
      <c r="B21" s="40" t="s">
        <v>692</v>
      </c>
      <c r="C21" s="40" t="s">
        <v>685</v>
      </c>
      <c r="D21" s="22" t="str">
        <f>CONCATENATE(tblIll_Div1[[#This Row],[Rider]]," - ",tblIll_Div1[[#This Row],[Club]])</f>
        <v>Klenke Anton - ICC</v>
      </c>
      <c r="E21" s="41">
        <v>1.7361111111111112E-2</v>
      </c>
      <c r="F21" s="41">
        <v>7.2326388888888885E-2</v>
      </c>
      <c r="G21" s="42">
        <f>IF(AND(tblIll_Div1[[#This Row],[Finish Time]]="",tblIll_Div1[[#This Row],[Rider]]&lt;&gt;""),"DNF",tblIll_Div1[[#This Row],[Finish Time]]-tblIll_Div1[[#This Row],[Start Time]])</f>
        <v>5.4965277777777773E-2</v>
      </c>
      <c r="H21" s="23">
        <f ca="1">IF(AND(tblIll_Div1[[#This Row],[Placing]]&lt;11,tblIll_Div1[[#This Row],[Rider]]&lt;&gt;"",tblIll_Div1[[#This Row],[Corrected Time]]&lt;&gt;"DNF"),11-tblIll_Div1[[#This Row],[Placing]],0)</f>
        <v>0</v>
      </c>
      <c r="I21" s="23" t="str">
        <f>IF(ISNA(VLOOKUP(tblIll_Div1[[#This Row],[Name / Club]],tblPointScore[Name / Club],1,FALSE)),"N","Y")</f>
        <v>Y</v>
      </c>
    </row>
    <row r="22" spans="1:9">
      <c r="A22" s="22">
        <f ca="1">IF(tblIll_Div1[[#This Row],[Rider]]&lt;&gt;"",CELL("row", A22)-1,"")</f>
        <v>21</v>
      </c>
      <c r="B22" s="40" t="s">
        <v>379</v>
      </c>
      <c r="C22" s="40" t="s">
        <v>685</v>
      </c>
      <c r="D22" s="22" t="str">
        <f>CONCATENATE(tblIll_Div1[[#This Row],[Rider]]," - ",tblIll_Div1[[#This Row],[Club]])</f>
        <v>Burke Nick - ICC</v>
      </c>
      <c r="E22" s="41">
        <v>2.1527777777777781E-2</v>
      </c>
      <c r="F22" s="41">
        <v>7.2453703703703701E-2</v>
      </c>
      <c r="G22" s="42">
        <f>IF(AND(tblIll_Div1[[#This Row],[Finish Time]]="",tblIll_Div1[[#This Row],[Rider]]&lt;&gt;""),"DNF",tblIll_Div1[[#This Row],[Finish Time]]-tblIll_Div1[[#This Row],[Start Time]])</f>
        <v>5.0925925925925916E-2</v>
      </c>
      <c r="H22" s="23">
        <f ca="1">IF(AND(tblIll_Div1[[#This Row],[Placing]]&lt;11,tblIll_Div1[[#This Row],[Rider]]&lt;&gt;"",tblIll_Div1[[#This Row],[Corrected Time]]&lt;&gt;"DNF"),11-tblIll_Div1[[#This Row],[Placing]],0)</f>
        <v>0</v>
      </c>
      <c r="I22" s="23" t="str">
        <f>IF(ISNA(VLOOKUP(tblIll_Div1[[#This Row],[Name / Club]],tblPointScore[Name / Club],1,FALSE)),"N","Y")</f>
        <v>Y</v>
      </c>
    </row>
    <row r="23" spans="1:9">
      <c r="A23" s="22">
        <f ca="1">IF(tblIll_Div1[[#This Row],[Rider]]&lt;&gt;"",CELL("row", A23)-1,"")</f>
        <v>22</v>
      </c>
      <c r="B23" s="40" t="s">
        <v>690</v>
      </c>
      <c r="C23" s="40" t="s">
        <v>683</v>
      </c>
      <c r="D23" s="22" t="str">
        <f>CONCATENATE(tblIll_Div1[[#This Row],[Rider]]," - ",tblIll_Div1[[#This Row],[Club]])</f>
        <v>Butcher Cameron - SHCC</v>
      </c>
      <c r="E23" s="41">
        <v>2.361111111111111E-2</v>
      </c>
      <c r="F23" s="41">
        <v>7.2465277777777781E-2</v>
      </c>
      <c r="G23" s="42">
        <f>IF(AND(tblIll_Div1[[#This Row],[Finish Time]]="",tblIll_Div1[[#This Row],[Rider]]&lt;&gt;""),"DNF",tblIll_Div1[[#This Row],[Finish Time]]-tblIll_Div1[[#This Row],[Start Time]])</f>
        <v>4.8854166666666671E-2</v>
      </c>
      <c r="H23" s="23">
        <f ca="1">IF(AND(tblIll_Div1[[#This Row],[Placing]]&lt;11,tblIll_Div1[[#This Row],[Rider]]&lt;&gt;"",tblIll_Div1[[#This Row],[Corrected Time]]&lt;&gt;"DNF"),11-tblIll_Div1[[#This Row],[Placing]],0)</f>
        <v>0</v>
      </c>
      <c r="I23" s="23" t="str">
        <f>IF(ISNA(VLOOKUP(tblIll_Div1[[#This Row],[Name / Club]],tblPointScore[Name / Club],1,FALSE)),"N","Y")</f>
        <v>Y</v>
      </c>
    </row>
    <row r="24" spans="1:9">
      <c r="A24" s="22">
        <f ca="1">IF(tblIll_Div1[[#This Row],[Rider]]&lt;&gt;"",CELL("row", A24)-1,"")</f>
        <v>23</v>
      </c>
      <c r="B24" s="40" t="s">
        <v>620</v>
      </c>
      <c r="C24" s="40" t="s">
        <v>682</v>
      </c>
      <c r="D24" s="22" t="str">
        <f>CONCATENATE(tblIll_Div1[[#This Row],[Rider]]," - ",tblIll_Div1[[#This Row],[Club]])</f>
        <v>Clarke Rhys - CCC</v>
      </c>
      <c r="E24" s="41">
        <v>2.361111111111111E-2</v>
      </c>
      <c r="F24" s="41">
        <v>7.2488425925925928E-2</v>
      </c>
      <c r="G24" s="42">
        <f>IF(AND(tblIll_Div1[[#This Row],[Finish Time]]="",tblIll_Div1[[#This Row],[Rider]]&lt;&gt;""),"DNF",tblIll_Div1[[#This Row],[Finish Time]]-tblIll_Div1[[#This Row],[Start Time]])</f>
        <v>4.8877314814814818E-2</v>
      </c>
      <c r="H24" s="23">
        <f ca="1">IF(AND(tblIll_Div1[[#This Row],[Placing]]&lt;11,tblIll_Div1[[#This Row],[Rider]]&lt;&gt;"",tblIll_Div1[[#This Row],[Corrected Time]]&lt;&gt;"DNF"),11-tblIll_Div1[[#This Row],[Placing]],0)</f>
        <v>0</v>
      </c>
      <c r="I24" s="23" t="str">
        <f>IF(ISNA(VLOOKUP(tblIll_Div1[[#This Row],[Name / Club]],tblPointScore[Name / Club],1,FALSE)),"N","Y")</f>
        <v>Y</v>
      </c>
    </row>
    <row r="25" spans="1:9">
      <c r="A25" s="22">
        <f ca="1">IF(tblIll_Div1[[#This Row],[Rider]]&lt;&gt;"",CELL("row", A25)-1,"")</f>
        <v>24</v>
      </c>
      <c r="B25" s="40" t="s">
        <v>370</v>
      </c>
      <c r="C25" s="40" t="s">
        <v>681</v>
      </c>
      <c r="D25" s="22" t="str">
        <f>CONCATENATE(tblIll_Div1[[#This Row],[Rider]]," - ",tblIll_Div1[[#This Row],[Club]])</f>
        <v>Gilchrist Jeremy - GCC</v>
      </c>
      <c r="E25" s="41">
        <v>2.013888888888889E-2</v>
      </c>
      <c r="F25" s="41">
        <v>7.2499999999999995E-2</v>
      </c>
      <c r="G25" s="42">
        <f>IF(AND(tblIll_Div1[[#This Row],[Finish Time]]="",tblIll_Div1[[#This Row],[Rider]]&lt;&gt;""),"DNF",tblIll_Div1[[#This Row],[Finish Time]]-tblIll_Div1[[#This Row],[Start Time]])</f>
        <v>5.2361111111111108E-2</v>
      </c>
      <c r="H25" s="23">
        <f ca="1">IF(AND(tblIll_Div1[[#This Row],[Placing]]&lt;11,tblIll_Div1[[#This Row],[Rider]]&lt;&gt;"",tblIll_Div1[[#This Row],[Corrected Time]]&lt;&gt;"DNF"),11-tblIll_Div1[[#This Row],[Placing]],0)</f>
        <v>0</v>
      </c>
      <c r="I25" s="23" t="str">
        <f>IF(ISNA(VLOOKUP(tblIll_Div1[[#This Row],[Name / Club]],tblPointScore[Name / Club],1,FALSE)),"N","Y")</f>
        <v>Y</v>
      </c>
    </row>
    <row r="26" spans="1:9">
      <c r="A26" s="22">
        <f ca="1">IF(tblIll_Div1[[#This Row],[Rider]]&lt;&gt;"",CELL("row", A26)-1,"")</f>
        <v>25</v>
      </c>
      <c r="B26" s="40" t="s">
        <v>707</v>
      </c>
      <c r="C26" s="40" t="s">
        <v>685</v>
      </c>
      <c r="D26" s="22" t="str">
        <f>CONCATENATE(tblIll_Div1[[#This Row],[Rider]]," - ",tblIll_Div1[[#This Row],[Club]])</f>
        <v>Leslie Tony - ICC</v>
      </c>
      <c r="E26" s="41">
        <v>1.8749999999999999E-2</v>
      </c>
      <c r="F26" s="41">
        <v>7.570601851851852E-2</v>
      </c>
      <c r="G26" s="42">
        <f>IF(AND(tblIll_Div1[[#This Row],[Finish Time]]="",tblIll_Div1[[#This Row],[Rider]]&lt;&gt;""),"DNF",tblIll_Div1[[#This Row],[Finish Time]]-tblIll_Div1[[#This Row],[Start Time]])</f>
        <v>5.6956018518518517E-2</v>
      </c>
      <c r="H26" s="23">
        <f ca="1">IF(AND(tblIll_Div1[[#This Row],[Placing]]&lt;11,tblIll_Div1[[#This Row],[Rider]]&lt;&gt;"",tblIll_Div1[[#This Row],[Corrected Time]]&lt;&gt;"DNF"),11-tblIll_Div1[[#This Row],[Placing]],0)</f>
        <v>0</v>
      </c>
      <c r="I26" s="23" t="str">
        <f>IF(ISNA(VLOOKUP(tblIll_Div1[[#This Row],[Name / Club]],tblPointScore[Name / Club],1,FALSE)),"N","Y")</f>
        <v>Y</v>
      </c>
    </row>
    <row r="27" spans="1:9">
      <c r="A27" s="22">
        <f ca="1">IF(tblIll_Div1[[#This Row],[Rider]]&lt;&gt;"",CELL("row", A27)-1,"")</f>
        <v>26</v>
      </c>
      <c r="B27" s="40" t="s">
        <v>666</v>
      </c>
      <c r="C27" s="40" t="s">
        <v>685</v>
      </c>
      <c r="D27" s="22" t="str">
        <f>CONCATENATE(tblIll_Div1[[#This Row],[Rider]]," - ",tblIll_Div1[[#This Row],[Club]])</f>
        <v>Wallace Scott - ICC</v>
      </c>
      <c r="E27" s="41"/>
      <c r="F27" s="41"/>
      <c r="G27" s="42" t="str">
        <f>IF(AND(tblIll_Div1[[#This Row],[Finish Time]]="",tblIll_Div1[[#This Row],[Rider]]&lt;&gt;""),"DNF",tblIll_Div1[[#This Row],[Finish Time]]-tblIll_Div1[[#This Row],[Start Time]])</f>
        <v>DNF</v>
      </c>
      <c r="H27" s="23">
        <f ca="1">IF(AND(tblIll_Div1[[#This Row],[Placing]]&lt;11,tblIll_Div1[[#This Row],[Rider]]&lt;&gt;"",tblIll_Div1[[#This Row],[Corrected Time]]&lt;&gt;"DNF"),11-tblIll_Div1[[#This Row],[Placing]],0)</f>
        <v>0</v>
      </c>
      <c r="I27" s="23" t="str">
        <f>IF(ISNA(VLOOKUP(tblIll_Div1[[#This Row],[Name / Club]],tblPointScore[Name / Club],1,FALSE)),"N","Y")</f>
        <v>Y</v>
      </c>
    </row>
    <row r="28" spans="1:9">
      <c r="A28" s="22">
        <f ca="1">IF(tblIll_Div1[[#This Row],[Rider]]&lt;&gt;"",CELL("row", A28)-1,"")</f>
        <v>27</v>
      </c>
      <c r="B28" s="40" t="s">
        <v>32</v>
      </c>
      <c r="C28" s="40" t="s">
        <v>681</v>
      </c>
      <c r="D28" s="22" t="str">
        <f>CONCATENATE(tblIll_Div1[[#This Row],[Rider]]," - ",tblIll_Div1[[#This Row],[Club]])</f>
        <v>Daniel Josh - GCC</v>
      </c>
      <c r="E28" s="41"/>
      <c r="F28" s="41"/>
      <c r="G28" s="42" t="str">
        <f>IF(AND(tblIll_Div1[[#This Row],[Finish Time]]="",tblIll_Div1[[#This Row],[Rider]]&lt;&gt;""),"DNF",tblIll_Div1[[#This Row],[Finish Time]]-tblIll_Div1[[#This Row],[Start Time]])</f>
        <v>DNF</v>
      </c>
      <c r="H28" s="23">
        <f ca="1">IF(AND(tblIll_Div1[[#This Row],[Placing]]&lt;11,tblIll_Div1[[#This Row],[Rider]]&lt;&gt;"",tblIll_Div1[[#This Row],[Corrected Time]]&lt;&gt;"DNF"),11-tblIll_Div1[[#This Row],[Placing]],0)</f>
        <v>0</v>
      </c>
      <c r="I28" s="23" t="str">
        <f>IF(ISNA(VLOOKUP(tblIll_Div1[[#This Row],[Name / Club]],tblPointScore[Name / Club],1,FALSE)),"N","Y")</f>
        <v>Y</v>
      </c>
    </row>
    <row r="29" spans="1:9">
      <c r="A29" s="22">
        <f ca="1">IF(tblIll_Div1[[#This Row],[Rider]]&lt;&gt;"",CELL("row", A29)-1,"")</f>
        <v>28</v>
      </c>
      <c r="B29" s="40" t="s">
        <v>659</v>
      </c>
      <c r="C29" s="40" t="s">
        <v>685</v>
      </c>
      <c r="D29" s="22" t="str">
        <f>CONCATENATE(tblIll_Div1[[#This Row],[Rider]]," - ",tblIll_Div1[[#This Row],[Club]])</f>
        <v>Morgan Mark - ICC</v>
      </c>
      <c r="E29" s="41"/>
      <c r="F29" s="41"/>
      <c r="G29" s="42" t="str">
        <f>IF(AND(tblIll_Div1[[#This Row],[Finish Time]]="",tblIll_Div1[[#This Row],[Rider]]&lt;&gt;""),"DNF",tblIll_Div1[[#This Row],[Finish Time]]-tblIll_Div1[[#This Row],[Start Time]])</f>
        <v>DNF</v>
      </c>
      <c r="H29" s="23">
        <f ca="1">IF(AND(tblIll_Div1[[#This Row],[Placing]]&lt;11,tblIll_Div1[[#This Row],[Rider]]&lt;&gt;"",tblIll_Div1[[#This Row],[Corrected Time]]&lt;&gt;"DNF"),11-tblIll_Div1[[#This Row],[Placing]],0)</f>
        <v>0</v>
      </c>
      <c r="I29" s="23" t="str">
        <f>IF(ISNA(VLOOKUP(tblIll_Div1[[#This Row],[Name / Club]],tblPointScore[Name / Club],1,FALSE)),"N","Y")</f>
        <v>Y</v>
      </c>
    </row>
    <row r="30" spans="1:9">
      <c r="A30" s="22">
        <f ca="1">IF(tblIll_Div1[[#This Row],[Rider]]&lt;&gt;"",CELL("row", A30)-1,"")</f>
        <v>29</v>
      </c>
      <c r="B30" s="40" t="s">
        <v>390</v>
      </c>
      <c r="C30" s="40" t="s">
        <v>681</v>
      </c>
      <c r="D30" s="22" t="str">
        <f>CONCATENATE(tblIll_Div1[[#This Row],[Rider]]," - ",tblIll_Div1[[#This Row],[Club]])</f>
        <v>Moroney Gavin - GCC</v>
      </c>
      <c r="E30" s="41"/>
      <c r="F30" s="41"/>
      <c r="G30" s="42" t="str">
        <f>IF(AND(tblIll_Div1[[#This Row],[Finish Time]]="",tblIll_Div1[[#This Row],[Rider]]&lt;&gt;""),"DNF",tblIll_Div1[[#This Row],[Finish Time]]-tblIll_Div1[[#This Row],[Start Time]])</f>
        <v>DNF</v>
      </c>
      <c r="H30" s="23">
        <f ca="1">IF(AND(tblIll_Div1[[#This Row],[Placing]]&lt;11,tblIll_Div1[[#This Row],[Rider]]&lt;&gt;"",tblIll_Div1[[#This Row],[Corrected Time]]&lt;&gt;"DNF"),11-tblIll_Div1[[#This Row],[Placing]],0)</f>
        <v>0</v>
      </c>
      <c r="I30" s="23" t="str">
        <f>IF(ISNA(VLOOKUP(tblIll_Div1[[#This Row],[Name / Club]],tblPointScore[Name / Club],1,FALSE)),"N","Y")</f>
        <v>Y</v>
      </c>
    </row>
    <row r="31" spans="1:9">
      <c r="A31" s="22">
        <f ca="1">IF(tblIll_Div1[[#This Row],[Rider]]&lt;&gt;"",CELL("row", A31)-1,"")</f>
        <v>30</v>
      </c>
      <c r="B31" s="40" t="s">
        <v>394</v>
      </c>
      <c r="C31" s="40" t="s">
        <v>685</v>
      </c>
      <c r="D31" s="22" t="str">
        <f>CONCATENATE(tblIll_Div1[[#This Row],[Rider]]," - ",tblIll_Div1[[#This Row],[Club]])</f>
        <v>Raymond Dave - ICC</v>
      </c>
      <c r="E31" s="41"/>
      <c r="F31" s="41"/>
      <c r="G31" s="42" t="str">
        <f>IF(AND(tblIll_Div1[[#This Row],[Finish Time]]="",tblIll_Div1[[#This Row],[Rider]]&lt;&gt;""),"DNF",tblIll_Div1[[#This Row],[Finish Time]]-tblIll_Div1[[#This Row],[Start Time]])</f>
        <v>DNF</v>
      </c>
      <c r="H31" s="23">
        <f ca="1">IF(AND(tblIll_Div1[[#This Row],[Placing]]&lt;11,tblIll_Div1[[#This Row],[Rider]]&lt;&gt;"",tblIll_Div1[[#This Row],[Corrected Time]]&lt;&gt;"DNF"),11-tblIll_Div1[[#This Row],[Placing]],0)</f>
        <v>0</v>
      </c>
      <c r="I31" s="23" t="str">
        <f>IF(ISNA(VLOOKUP(tblIll_Div1[[#This Row],[Name / Club]],tblPointScore[Name / Club],1,FALSE)),"N","Y")</f>
        <v>Y</v>
      </c>
    </row>
    <row r="32" spans="1:9">
      <c r="A32" s="22">
        <f ca="1">IF(tblIll_Div1[[#This Row],[Rider]]&lt;&gt;"",CELL("row", A32)-1,"")</f>
        <v>31</v>
      </c>
      <c r="B32" s="40" t="s">
        <v>708</v>
      </c>
      <c r="C32" s="40" t="s">
        <v>685</v>
      </c>
      <c r="D32" s="22" t="str">
        <f>CONCATENATE(tblIll_Div1[[#This Row],[Rider]]," - ",tblIll_Div1[[#This Row],[Club]])</f>
        <v>Law Merrick - ICC</v>
      </c>
      <c r="E32" s="41"/>
      <c r="F32" s="41"/>
      <c r="G32" s="42" t="str">
        <f>IF(AND(tblIll_Div1[[#This Row],[Finish Time]]="",tblIll_Div1[[#This Row],[Rider]]&lt;&gt;""),"DNF",tblIll_Div1[[#This Row],[Finish Time]]-tblIll_Div1[[#This Row],[Start Time]])</f>
        <v>DNF</v>
      </c>
      <c r="H32" s="23">
        <f ca="1">IF(AND(tblIll_Div1[[#This Row],[Placing]]&lt;11,tblIll_Div1[[#This Row],[Rider]]&lt;&gt;"",tblIll_Div1[[#This Row],[Corrected Time]]&lt;&gt;"DNF"),11-tblIll_Div1[[#This Row],[Placing]],0)</f>
        <v>0</v>
      </c>
      <c r="I32" s="23" t="str">
        <f>IF(ISNA(VLOOKUP(tblIll_Div1[[#This Row],[Name / Club]],tblPointScore[Name / Club],1,FALSE)),"N","Y")</f>
        <v>Y</v>
      </c>
    </row>
    <row r="33" spans="1:9">
      <c r="A33" s="22">
        <f ca="1">IF(tblIll_Div1[[#This Row],[Rider]]&lt;&gt;"",CELL("row", A33)-1,"")</f>
        <v>32</v>
      </c>
      <c r="B33" s="40" t="s">
        <v>660</v>
      </c>
      <c r="C33" s="40" t="s">
        <v>685</v>
      </c>
      <c r="D33" s="22" t="str">
        <f>CONCATENATE(tblIll_Div1[[#This Row],[Rider]]," - ",tblIll_Div1[[#This Row],[Club]])</f>
        <v>Estell Sam - ICC</v>
      </c>
      <c r="E33" s="41"/>
      <c r="F33" s="41"/>
      <c r="G33" s="42" t="str">
        <f>IF(AND(tblIll_Div1[[#This Row],[Finish Time]]="",tblIll_Div1[[#This Row],[Rider]]&lt;&gt;""),"DNF",tblIll_Div1[[#This Row],[Finish Time]]-tblIll_Div1[[#This Row],[Start Time]])</f>
        <v>DNF</v>
      </c>
      <c r="H33" s="23">
        <f ca="1">IF(AND(tblIll_Div1[[#This Row],[Placing]]&lt;11,tblIll_Div1[[#This Row],[Rider]]&lt;&gt;"",tblIll_Div1[[#This Row],[Corrected Time]]&lt;&gt;"DNF"),11-tblIll_Div1[[#This Row],[Placing]],0)</f>
        <v>0</v>
      </c>
      <c r="I33" s="23" t="str">
        <f>IF(ISNA(VLOOKUP(tblIll_Div1[[#This Row],[Name / Club]],tblPointScore[Name / Club],1,FALSE)),"N","Y")</f>
        <v>Y</v>
      </c>
    </row>
    <row r="34" spans="1:9">
      <c r="A34" s="22">
        <f ca="1">IF(tblIll_Div1[[#This Row],[Rider]]&lt;&gt;"",CELL("row", A34)-1,"")</f>
        <v>33</v>
      </c>
      <c r="B34" s="40" t="s">
        <v>686</v>
      </c>
      <c r="C34" s="40" t="s">
        <v>682</v>
      </c>
      <c r="D34" s="22" t="str">
        <f>CONCATENATE(tblIll_Div1[[#This Row],[Rider]]," - ",tblIll_Div1[[#This Row],[Club]])</f>
        <v>Ballas Andrew - CCC</v>
      </c>
      <c r="E34" s="41"/>
      <c r="F34" s="41"/>
      <c r="G34" s="42" t="str">
        <f>IF(AND(tblIll_Div1[[#This Row],[Finish Time]]="",tblIll_Div1[[#This Row],[Rider]]&lt;&gt;""),"DNF",tblIll_Div1[[#This Row],[Finish Time]]-tblIll_Div1[[#This Row],[Start Time]])</f>
        <v>DNF</v>
      </c>
      <c r="H34" s="23">
        <f ca="1">IF(AND(tblIll_Div1[[#This Row],[Placing]]&lt;11,tblIll_Div1[[#This Row],[Rider]]&lt;&gt;"",tblIll_Div1[[#This Row],[Corrected Time]]&lt;&gt;"DNF"),11-tblIll_Div1[[#This Row],[Placing]],0)</f>
        <v>0</v>
      </c>
      <c r="I34" s="23" t="str">
        <f>IF(ISNA(VLOOKUP(tblIll_Div1[[#This Row],[Name / Club]],tblPointScore[Name / Club],1,FALSE)),"N","Y")</f>
        <v>Y</v>
      </c>
    </row>
  </sheetData>
  <conditionalFormatting sqref="G1:G34">
    <cfRule type="cellIs" dxfId="155" priority="2" operator="equal">
      <formula>$L$1</formula>
    </cfRule>
  </conditionalFormatting>
  <conditionalFormatting sqref="I1:I34">
    <cfRule type="cellIs" dxfId="154" priority="1" operator="equal">
      <formula>"N"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9" tint="-0.249977111117893"/>
  </sheetPr>
  <dimension ref="A1:L31"/>
  <sheetViews>
    <sheetView workbookViewId="0">
      <pane ySplit="1" topLeftCell="A2" activePane="bottomLeft" state="frozen"/>
      <selection pane="bottomLeft" activeCell="B23" sqref="B23"/>
    </sheetView>
  </sheetViews>
  <sheetFormatPr defaultRowHeight="15"/>
  <cols>
    <col min="1" max="1" width="9.5703125" style="1" bestFit="1" customWidth="1"/>
    <col min="2" max="2" width="23.28515625" style="1" bestFit="1" customWidth="1"/>
    <col min="3" max="3" width="18.5703125" style="1" bestFit="1" customWidth="1"/>
    <col min="4" max="4" width="34.85546875" style="1" bestFit="1" customWidth="1"/>
    <col min="5" max="5" width="12.28515625" style="1" bestFit="1" customWidth="1"/>
    <col min="6" max="6" width="13.42578125" style="1" bestFit="1" customWidth="1"/>
    <col min="7" max="7" width="17" style="1" bestFit="1" customWidth="1"/>
    <col min="8" max="8" width="8.85546875" style="1" bestFit="1" customWidth="1"/>
    <col min="9" max="9" width="20.5703125" style="1" bestFit="1" customWidth="1"/>
    <col min="10" max="10" width="9.140625" style="1"/>
    <col min="11" max="11" width="12.140625" style="1" bestFit="1" customWidth="1"/>
    <col min="12" max="12" width="8.140625" style="1" bestFit="1" customWidth="1"/>
    <col min="13" max="16384" width="9.140625" style="1"/>
  </cols>
  <sheetData>
    <row r="1" spans="1:12">
      <c r="A1" s="1" t="s">
        <v>2</v>
      </c>
      <c r="B1" s="1" t="s">
        <v>4</v>
      </c>
      <c r="C1" s="1" t="s">
        <v>1</v>
      </c>
      <c r="D1" s="1" t="s">
        <v>343</v>
      </c>
      <c r="E1" s="1" t="s">
        <v>5</v>
      </c>
      <c r="F1" s="1" t="s">
        <v>7</v>
      </c>
      <c r="G1" s="1" t="s">
        <v>6</v>
      </c>
      <c r="H1" s="1" t="s">
        <v>8</v>
      </c>
      <c r="I1" s="1" t="s">
        <v>9</v>
      </c>
      <c r="K1" s="1" t="s">
        <v>342</v>
      </c>
      <c r="L1" s="8">
        <f>MIN(G:G)</f>
        <v>5.3460648148148146E-2</v>
      </c>
    </row>
    <row r="2" spans="1:12">
      <c r="A2" s="4">
        <f ca="1">IF(tblIll_Div2[[#This Row],[Rider]]&lt;&gt;"",CELL("row", A2)-1,"")</f>
        <v>1</v>
      </c>
      <c r="B2" s="2" t="s">
        <v>697</v>
      </c>
      <c r="C2" s="2" t="s">
        <v>684</v>
      </c>
      <c r="D2" s="4" t="str">
        <f>CONCATENATE(tblIll_Div2[[#This Row],[Rider]]," - ",tblIll_Div2[[#This Row],[Club]])</f>
        <v>Berriman Michael - NVC</v>
      </c>
      <c r="E2" s="5">
        <v>5.9027777777777776E-3</v>
      </c>
      <c r="F2" s="5">
        <v>6.0069444444444446E-2</v>
      </c>
      <c r="G2" s="6">
        <f>IF(AND(tblIll_Div2[[#This Row],[Finish Time]]="",tblIll_Div2[[#This Row],[Rider]]&lt;&gt;""),"DNF",tblIll_Div2[[#This Row],[Finish Time]]-tblIll_Div2[[#This Row],[Start Time]])</f>
        <v>5.4166666666666669E-2</v>
      </c>
      <c r="H2" s="9">
        <f ca="1">IF(AND(tblIll_Div2[[#This Row],[Placing]]&lt;11,tblIll_Div2[[#This Row],[Rider]]&lt;&gt;"",tblIll_Div2[[#This Row],[Corrected Time]]&lt;&gt;"DNF"),11-tblIll_Div2[[#This Row],[Placing]],0)</f>
        <v>10</v>
      </c>
      <c r="I2" s="9" t="str">
        <f>IF(ISNA(VLOOKUP(tblIll_Div2[[#This Row],[Name / Club]],tblPointScore[Name / Club],1,FALSE)),"N","Y")</f>
        <v>Y</v>
      </c>
    </row>
    <row r="3" spans="1:12">
      <c r="A3" s="22">
        <f ca="1">IF(tblIll_Div2[[#This Row],[Rider]]&lt;&gt;"",CELL("row", A3)-1,"")</f>
        <v>2</v>
      </c>
      <c r="B3" s="71" t="s">
        <v>26</v>
      </c>
      <c r="C3" s="59" t="s">
        <v>682</v>
      </c>
      <c r="D3" s="22" t="str">
        <f>CONCATENATE(tblIll_Div2[[#This Row],[Rider]]," - ",tblIll_Div2[[#This Row],[Club]])</f>
        <v>Leechburch Auwers Glen - CCC</v>
      </c>
      <c r="E3" s="41">
        <v>5.9027777777777776E-3</v>
      </c>
      <c r="F3" s="5">
        <v>6.0069444444444446E-2</v>
      </c>
      <c r="G3" s="42">
        <f>IF(AND(tblIll_Div2[[#This Row],[Finish Time]]="",tblIll_Div2[[#This Row],[Rider]]&lt;&gt;""),"DNF",tblIll_Div2[[#This Row],[Finish Time]]-tblIll_Div2[[#This Row],[Start Time]])</f>
        <v>5.4166666666666669E-2</v>
      </c>
      <c r="H3" s="23">
        <f ca="1">IF(AND(tblIll_Div2[[#This Row],[Placing]]&lt;11,tblIll_Div2[[#This Row],[Rider]]&lt;&gt;"",tblIll_Div2[[#This Row],[Corrected Time]]&lt;&gt;"DNF"),11-tblIll_Div2[[#This Row],[Placing]],0)</f>
        <v>9</v>
      </c>
      <c r="I3" s="23" t="str">
        <f>IF(ISNA(VLOOKUP(tblIll_Div2[[#This Row],[Name / Club]],tblPointScore[Name / Club],1,FALSE)),"N","Y")</f>
        <v>Y</v>
      </c>
    </row>
    <row r="4" spans="1:12">
      <c r="A4" s="22">
        <f ca="1">IF(tblIll_Div2[[#This Row],[Rider]]&lt;&gt;"",CELL("row", A4)-1,"")</f>
        <v>3</v>
      </c>
      <c r="B4" s="7" t="s">
        <v>395</v>
      </c>
      <c r="C4" s="40" t="s">
        <v>685</v>
      </c>
      <c r="D4" s="22" t="str">
        <f>CONCATENATE(tblIll_Div2[[#This Row],[Rider]]," - ",tblIll_Div2[[#This Row],[Club]])</f>
        <v>Russell Dave - ICC</v>
      </c>
      <c r="E4" s="41">
        <v>5.9027777777777776E-3</v>
      </c>
      <c r="F4" s="5">
        <v>6.010416666666666E-2</v>
      </c>
      <c r="G4" s="42">
        <f>IF(AND(tblIll_Div2[[#This Row],[Finish Time]]="",tblIll_Div2[[#This Row],[Rider]]&lt;&gt;""),"DNF",tblIll_Div2[[#This Row],[Finish Time]]-tblIll_Div2[[#This Row],[Start Time]])</f>
        <v>5.4201388888888882E-2</v>
      </c>
      <c r="H4" s="23">
        <f ca="1">IF(AND(tblIll_Div2[[#This Row],[Placing]]&lt;11,tblIll_Div2[[#This Row],[Rider]]&lt;&gt;"",tblIll_Div2[[#This Row],[Corrected Time]]&lt;&gt;"DNF"),11-tblIll_Div2[[#This Row],[Placing]],0)</f>
        <v>8</v>
      </c>
      <c r="I4" s="23" t="str">
        <f>IF(ISNA(VLOOKUP(tblIll_Div2[[#This Row],[Name / Club]],tblPointScore[Name / Club],1,FALSE)),"N","Y")</f>
        <v>Y</v>
      </c>
    </row>
    <row r="5" spans="1:12">
      <c r="A5" s="22">
        <f ca="1">IF(tblIll_Div2[[#This Row],[Rider]]&lt;&gt;"",CELL("row", A5)-1,"")</f>
        <v>4</v>
      </c>
      <c r="B5" s="40" t="s">
        <v>284</v>
      </c>
      <c r="C5" s="40" t="s">
        <v>687</v>
      </c>
      <c r="D5" s="22" t="str">
        <f>CONCATENATE(tblIll_Div2[[#This Row],[Rider]]," - ",tblIll_Div2[[#This Row],[Club]])</f>
        <v>Pearson Gail - JCC</v>
      </c>
      <c r="E5" s="41">
        <v>4.5138888888888893E-3</v>
      </c>
      <c r="F5" s="5">
        <v>6.0127314814814814E-2</v>
      </c>
      <c r="G5" s="42">
        <f>IF(AND(tblIll_Div2[[#This Row],[Finish Time]]="",tblIll_Div2[[#This Row],[Rider]]&lt;&gt;""),"DNF",tblIll_Div2[[#This Row],[Finish Time]]-tblIll_Div2[[#This Row],[Start Time]])</f>
        <v>5.5613425925925927E-2</v>
      </c>
      <c r="H5" s="23">
        <f ca="1">IF(AND(tblIll_Div2[[#This Row],[Placing]]&lt;11,tblIll_Div2[[#This Row],[Rider]]&lt;&gt;"",tblIll_Div2[[#This Row],[Corrected Time]]&lt;&gt;"DNF"),11-tblIll_Div2[[#This Row],[Placing]],0)</f>
        <v>7</v>
      </c>
      <c r="I5" s="23" t="str">
        <f>IF(ISNA(VLOOKUP(tblIll_Div2[[#This Row],[Name / Club]],tblPointScore[Name / Club],1,FALSE)),"N","Y")</f>
        <v>Y</v>
      </c>
    </row>
    <row r="6" spans="1:12">
      <c r="A6" s="22">
        <f ca="1">IF(tblIll_Div2[[#This Row],[Rider]]&lt;&gt;"",CELL("row", A6)-1,"")</f>
        <v>5</v>
      </c>
      <c r="B6" s="40" t="s">
        <v>330</v>
      </c>
      <c r="C6" s="40" t="s">
        <v>681</v>
      </c>
      <c r="D6" s="22" t="str">
        <f>CONCATENATE(tblIll_Div2[[#This Row],[Rider]]," - ",tblIll_Div2[[#This Row],[Club]])</f>
        <v>Vaughan Martin - GCC</v>
      </c>
      <c r="E6" s="41">
        <v>4.5138888888888893E-3</v>
      </c>
      <c r="F6" s="5">
        <v>6.1388888888888889E-2</v>
      </c>
      <c r="G6" s="42">
        <f>IF(AND(tblIll_Div2[[#This Row],[Finish Time]]="",tblIll_Div2[[#This Row],[Rider]]&lt;&gt;""),"DNF",tblIll_Div2[[#This Row],[Finish Time]]-tblIll_Div2[[#This Row],[Start Time]])</f>
        <v>5.6875000000000002E-2</v>
      </c>
      <c r="H6" s="23">
        <f ca="1">IF(AND(tblIll_Div2[[#This Row],[Placing]]&lt;11,tblIll_Div2[[#This Row],[Rider]]&lt;&gt;"",tblIll_Div2[[#This Row],[Corrected Time]]&lt;&gt;"DNF"),11-tblIll_Div2[[#This Row],[Placing]],0)</f>
        <v>6</v>
      </c>
      <c r="I6" s="23" t="str">
        <f>IF(ISNA(VLOOKUP(tblIll_Div2[[#This Row],[Name / Club]],tblPointScore[Name / Club],1,FALSE)),"N","Y")</f>
        <v>Y</v>
      </c>
    </row>
    <row r="7" spans="1:12">
      <c r="A7" s="22">
        <f ca="1">IF(tblIll_Div2[[#This Row],[Rider]]&lt;&gt;"",CELL("row", A7)-1,"")</f>
        <v>6</v>
      </c>
      <c r="B7" s="40" t="s">
        <v>698</v>
      </c>
      <c r="C7" s="40" t="s">
        <v>684</v>
      </c>
      <c r="D7" s="22" t="str">
        <f>CONCATENATE(tblIll_Div2[[#This Row],[Rider]]," - ",tblIll_Div2[[#This Row],[Club]])</f>
        <v>Spence Jason - NVC</v>
      </c>
      <c r="E7" s="41">
        <v>7.2916666666666659E-3</v>
      </c>
      <c r="F7" s="5">
        <v>6.1458333333333337E-2</v>
      </c>
      <c r="G7" s="42">
        <f>IF(AND(tblIll_Div2[[#This Row],[Finish Time]]="",tblIll_Div2[[#This Row],[Rider]]&lt;&gt;""),"DNF",tblIll_Div2[[#This Row],[Finish Time]]-tblIll_Div2[[#This Row],[Start Time]])</f>
        <v>5.4166666666666669E-2</v>
      </c>
      <c r="H7" s="23">
        <f ca="1">IF(AND(tblIll_Div2[[#This Row],[Placing]]&lt;11,tblIll_Div2[[#This Row],[Rider]]&lt;&gt;"",tblIll_Div2[[#This Row],[Corrected Time]]&lt;&gt;"DNF"),11-tblIll_Div2[[#This Row],[Placing]],0)</f>
        <v>5</v>
      </c>
      <c r="I7" s="23" t="str">
        <f>IF(ISNA(VLOOKUP(tblIll_Div2[[#This Row],[Name / Club]],tblPointScore[Name / Club],1,FALSE)),"N","Y")</f>
        <v>Y</v>
      </c>
    </row>
    <row r="8" spans="1:12">
      <c r="A8" s="22">
        <f ca="1">IF(tblIll_Div2[[#This Row],[Rider]]&lt;&gt;"",CELL("row", A8)-1,"")</f>
        <v>7</v>
      </c>
      <c r="B8" s="40" t="s">
        <v>695</v>
      </c>
      <c r="C8" s="40" t="s">
        <v>681</v>
      </c>
      <c r="D8" s="22" t="str">
        <f>CONCATENATE(tblIll_Div2[[#This Row],[Rider]]," - ",tblIll_Div2[[#This Row],[Club]])</f>
        <v>Wallace Tamika - GCC</v>
      </c>
      <c r="E8" s="41">
        <v>2.7777777777777779E-3</v>
      </c>
      <c r="F8" s="5">
        <v>6.1458333333333337E-2</v>
      </c>
      <c r="G8" s="42">
        <f>IF(AND(tblIll_Div2[[#This Row],[Finish Time]]="",tblIll_Div2[[#This Row],[Rider]]&lt;&gt;""),"DNF",tblIll_Div2[[#This Row],[Finish Time]]-tblIll_Div2[[#This Row],[Start Time]])</f>
        <v>5.8680555555555562E-2</v>
      </c>
      <c r="H8" s="23">
        <f ca="1">IF(AND(tblIll_Div2[[#This Row],[Placing]]&lt;11,tblIll_Div2[[#This Row],[Rider]]&lt;&gt;"",tblIll_Div2[[#This Row],[Corrected Time]]&lt;&gt;"DNF"),11-tblIll_Div2[[#This Row],[Placing]],0)</f>
        <v>4</v>
      </c>
      <c r="I8" s="23" t="str">
        <f>IF(ISNA(VLOOKUP(tblIll_Div2[[#This Row],[Name / Club]],tblPointScore[Name / Club],1,FALSE)),"N","Y")</f>
        <v>Y</v>
      </c>
    </row>
    <row r="9" spans="1:12">
      <c r="A9" s="22">
        <f ca="1">IF(tblIll_Div2[[#This Row],[Rider]]&lt;&gt;"",CELL("row", A9)-1,"")</f>
        <v>8</v>
      </c>
      <c r="B9" s="40" t="s">
        <v>34</v>
      </c>
      <c r="C9" s="40" t="s">
        <v>685</v>
      </c>
      <c r="D9" s="22" t="str">
        <f>CONCATENATE(tblIll_Div2[[#This Row],[Rider]]," - ",tblIll_Div2[[#This Row],[Club]])</f>
        <v>Soto David - ICC</v>
      </c>
      <c r="E9" s="41">
        <v>2.7777777777777779E-3</v>
      </c>
      <c r="F9" s="5">
        <v>6.1469907407407404E-2</v>
      </c>
      <c r="G9" s="42">
        <f>IF(AND(tblIll_Div2[[#This Row],[Finish Time]]="",tblIll_Div2[[#This Row],[Rider]]&lt;&gt;""),"DNF",tblIll_Div2[[#This Row],[Finish Time]]-tblIll_Div2[[#This Row],[Start Time]])</f>
        <v>5.8692129629629629E-2</v>
      </c>
      <c r="H9" s="23">
        <f ca="1">IF(AND(tblIll_Div2[[#This Row],[Placing]]&lt;11,tblIll_Div2[[#This Row],[Rider]]&lt;&gt;"",tblIll_Div2[[#This Row],[Corrected Time]]&lt;&gt;"DNF"),11-tblIll_Div2[[#This Row],[Placing]],0)</f>
        <v>3</v>
      </c>
      <c r="I9" s="23" t="str">
        <f>IF(ISNA(VLOOKUP(tblIll_Div2[[#This Row],[Name / Club]],tblPointScore[Name / Club],1,FALSE)),"N","Y")</f>
        <v>Y</v>
      </c>
    </row>
    <row r="10" spans="1:12">
      <c r="A10" s="22">
        <f ca="1">IF(tblIll_Div2[[#This Row],[Rider]]&lt;&gt;"",CELL("row", A10)-1,"")</f>
        <v>9</v>
      </c>
      <c r="B10" s="40" t="s">
        <v>604</v>
      </c>
      <c r="C10" s="40" t="s">
        <v>681</v>
      </c>
      <c r="D10" s="22" t="str">
        <f>CONCATENATE(tblIll_Div2[[#This Row],[Rider]]," - ",tblIll_Div2[[#This Row],[Club]])</f>
        <v>Bensley Wayne - GCC</v>
      </c>
      <c r="E10" s="41">
        <v>4.5138888888888893E-3</v>
      </c>
      <c r="F10" s="5">
        <v>6.1469907407407404E-2</v>
      </c>
      <c r="G10" s="42">
        <f>IF(AND(tblIll_Div2[[#This Row],[Finish Time]]="",tblIll_Div2[[#This Row],[Rider]]&lt;&gt;""),"DNF",tblIll_Div2[[#This Row],[Finish Time]]-tblIll_Div2[[#This Row],[Start Time]])</f>
        <v>5.6956018518518517E-2</v>
      </c>
      <c r="H10" s="23">
        <f ca="1">IF(AND(tblIll_Div2[[#This Row],[Placing]]&lt;11,tblIll_Div2[[#This Row],[Rider]]&lt;&gt;"",tblIll_Div2[[#This Row],[Corrected Time]]&lt;&gt;"DNF"),11-tblIll_Div2[[#This Row],[Placing]],0)</f>
        <v>2</v>
      </c>
      <c r="I10" s="23" t="str">
        <f>IF(ISNA(VLOOKUP(tblIll_Div2[[#This Row],[Name / Club]],tblPointScore[Name / Club],1,FALSE)),"N","Y")</f>
        <v>Y</v>
      </c>
    </row>
    <row r="11" spans="1:12">
      <c r="A11" s="22">
        <f ca="1">IF(tblIll_Div2[[#This Row],[Rider]]&lt;&gt;"",CELL("row", A11)-1,"")</f>
        <v>10</v>
      </c>
      <c r="B11" s="40" t="s">
        <v>709</v>
      </c>
      <c r="C11" s="40" t="s">
        <v>684</v>
      </c>
      <c r="D11" s="22" t="str">
        <f>CONCATENATE(tblIll_Div2[[#This Row],[Rider]]," - ",tblIll_Div2[[#This Row],[Club]])</f>
        <v>Mitchell Isacc - NVC</v>
      </c>
      <c r="E11" s="41">
        <v>4.5138888888888893E-3</v>
      </c>
      <c r="F11" s="5">
        <v>6.1481481481481477E-2</v>
      </c>
      <c r="G11" s="42">
        <f>IF(AND(tblIll_Div2[[#This Row],[Finish Time]]="",tblIll_Div2[[#This Row],[Rider]]&lt;&gt;""),"DNF",tblIll_Div2[[#This Row],[Finish Time]]-tblIll_Div2[[#This Row],[Start Time]])</f>
        <v>5.6967592592592591E-2</v>
      </c>
      <c r="H11" s="23">
        <f ca="1">IF(AND(tblIll_Div2[[#This Row],[Placing]]&lt;11,tblIll_Div2[[#This Row],[Rider]]&lt;&gt;"",tblIll_Div2[[#This Row],[Corrected Time]]&lt;&gt;"DNF"),11-tblIll_Div2[[#This Row],[Placing]],0)</f>
        <v>1</v>
      </c>
      <c r="I11" s="23" t="str">
        <f>IF(ISNA(VLOOKUP(tblIll_Div2[[#This Row],[Name / Club]],tblPointScore[Name / Club],1,FALSE)),"N","Y")</f>
        <v>Y</v>
      </c>
    </row>
    <row r="12" spans="1:12">
      <c r="A12" s="22">
        <f ca="1">IF(tblIll_Div2[[#This Row],[Rider]]&lt;&gt;"",CELL("row", A12)-1,"")</f>
        <v>11</v>
      </c>
      <c r="B12" s="40" t="s">
        <v>635</v>
      </c>
      <c r="C12" s="40" t="s">
        <v>684</v>
      </c>
      <c r="D12" s="22" t="str">
        <f>CONCATENATE(tblIll_Div2[[#This Row],[Rider]]," - ",tblIll_Div2[[#This Row],[Club]])</f>
        <v>Nethery Gavin - NVC</v>
      </c>
      <c r="E12" s="41">
        <v>7.2916666666666659E-3</v>
      </c>
      <c r="F12" s="5">
        <v>6.1516203703703698E-2</v>
      </c>
      <c r="G12" s="42">
        <f>IF(AND(tblIll_Div2[[#This Row],[Finish Time]]="",tblIll_Div2[[#This Row],[Rider]]&lt;&gt;""),"DNF",tblIll_Div2[[#This Row],[Finish Time]]-tblIll_Div2[[#This Row],[Start Time]])</f>
        <v>5.4224537037037029E-2</v>
      </c>
      <c r="H12" s="23">
        <f ca="1">IF(AND(tblIll_Div2[[#This Row],[Placing]]&lt;11,tblIll_Div2[[#This Row],[Rider]]&lt;&gt;"",tblIll_Div2[[#This Row],[Corrected Time]]&lt;&gt;"DNF"),11-tblIll_Div2[[#This Row],[Placing]],0)</f>
        <v>0</v>
      </c>
      <c r="I12" s="23" t="str">
        <f>IF(ISNA(VLOOKUP(tblIll_Div2[[#This Row],[Name / Club]],tblPointScore[Name / Club],1,FALSE)),"N","Y")</f>
        <v>Y</v>
      </c>
    </row>
    <row r="13" spans="1:12">
      <c r="A13" s="22">
        <f ca="1">IF(tblIll_Div2[[#This Row],[Rider]]&lt;&gt;"",CELL("row", A13)-1,"")</f>
        <v>12</v>
      </c>
      <c r="B13" s="40" t="s">
        <v>48</v>
      </c>
      <c r="C13" s="40" t="s">
        <v>682</v>
      </c>
      <c r="D13" s="22" t="str">
        <f>CONCATENATE(tblIll_Div2[[#This Row],[Rider]]," - ",tblIll_Div2[[#This Row],[Club]])</f>
        <v>Gleeson Michael - CCC</v>
      </c>
      <c r="E13" s="41">
        <v>2.7777777777777779E-3</v>
      </c>
      <c r="F13" s="5">
        <v>6.1562499999999999E-2</v>
      </c>
      <c r="G13" s="42">
        <f>IF(AND(tblIll_Div2[[#This Row],[Finish Time]]="",tblIll_Div2[[#This Row],[Rider]]&lt;&gt;""),"DNF",tblIll_Div2[[#This Row],[Finish Time]]-tblIll_Div2[[#This Row],[Start Time]])</f>
        <v>5.8784722222222224E-2</v>
      </c>
      <c r="H13" s="23">
        <f ca="1">IF(AND(tblIll_Div2[[#This Row],[Placing]]&lt;11,tblIll_Div2[[#This Row],[Rider]]&lt;&gt;"",tblIll_Div2[[#This Row],[Corrected Time]]&lt;&gt;"DNF"),11-tblIll_Div2[[#This Row],[Placing]],0)</f>
        <v>0</v>
      </c>
      <c r="I13" s="23" t="str">
        <f>IF(ISNA(VLOOKUP(tblIll_Div2[[#This Row],[Name / Club]],tblPointScore[Name / Club],1,FALSE)),"N","Y")</f>
        <v>Y</v>
      </c>
    </row>
    <row r="14" spans="1:12">
      <c r="A14" s="22">
        <f ca="1">IF(tblIll_Div2[[#This Row],[Rider]]&lt;&gt;"",CELL("row", A14)-1,"")</f>
        <v>13</v>
      </c>
      <c r="B14" s="40" t="s">
        <v>676</v>
      </c>
      <c r="C14" s="40" t="s">
        <v>684</v>
      </c>
      <c r="D14" s="22" t="str">
        <f>CONCATENATE(tblIll_Div2[[#This Row],[Rider]]," - ",tblIll_Div2[[#This Row],[Club]])</f>
        <v>Vitiello Richard - NVC</v>
      </c>
      <c r="E14" s="41">
        <v>8.6805555555555559E-3</v>
      </c>
      <c r="F14" s="41">
        <v>6.2141203703703705E-2</v>
      </c>
      <c r="G14" s="42">
        <f>IF(AND(tblIll_Div2[[#This Row],[Finish Time]]="",tblIll_Div2[[#This Row],[Rider]]&lt;&gt;""),"DNF",tblIll_Div2[[#This Row],[Finish Time]]-tblIll_Div2[[#This Row],[Start Time]])</f>
        <v>5.3460648148148146E-2</v>
      </c>
      <c r="H14" s="23">
        <f ca="1">IF(AND(tblIll_Div2[[#This Row],[Placing]]&lt;11,tblIll_Div2[[#This Row],[Rider]]&lt;&gt;"",tblIll_Div2[[#This Row],[Corrected Time]]&lt;&gt;"DNF"),11-tblIll_Div2[[#This Row],[Placing]],0)</f>
        <v>0</v>
      </c>
      <c r="I14" s="23" t="str">
        <f>IF(ISNA(VLOOKUP(tblIll_Div2[[#This Row],[Name / Club]],tblPointScore[Name / Club],1,FALSE)),"N","Y")</f>
        <v>Y</v>
      </c>
    </row>
    <row r="15" spans="1:12">
      <c r="A15" s="22">
        <f ca="1">IF(tblIll_Div2[[#This Row],[Rider]]&lt;&gt;"",CELL("row", A15)-1,"")</f>
        <v>14</v>
      </c>
      <c r="B15" s="40" t="s">
        <v>20</v>
      </c>
      <c r="C15" s="40" t="s">
        <v>685</v>
      </c>
      <c r="D15" s="22" t="str">
        <f>CONCATENATE(tblIll_Div2[[#This Row],[Rider]]," - ",tblIll_Div2[[#This Row],[Club]])</f>
        <v>Jones Phil - ICC</v>
      </c>
      <c r="E15" s="41">
        <v>8.6805555555555559E-3</v>
      </c>
      <c r="F15" s="41">
        <v>6.2175925925925933E-2</v>
      </c>
      <c r="G15" s="42">
        <f>IF(AND(tblIll_Div2[[#This Row],[Finish Time]]="",tblIll_Div2[[#This Row],[Rider]]&lt;&gt;""),"DNF",tblIll_Div2[[#This Row],[Finish Time]]-tblIll_Div2[[#This Row],[Start Time]])</f>
        <v>5.3495370370370374E-2</v>
      </c>
      <c r="H15" s="23">
        <f ca="1">IF(AND(tblIll_Div2[[#This Row],[Placing]]&lt;11,tblIll_Div2[[#This Row],[Rider]]&lt;&gt;"",tblIll_Div2[[#This Row],[Corrected Time]]&lt;&gt;"DNF"),11-tblIll_Div2[[#This Row],[Placing]],0)</f>
        <v>0</v>
      </c>
      <c r="I15" s="23" t="str">
        <f>IF(ISNA(VLOOKUP(tblIll_Div2[[#This Row],[Name / Club]],tblPointScore[Name / Club],1,FALSE)),"N","Y")</f>
        <v>Y</v>
      </c>
    </row>
    <row r="16" spans="1:12">
      <c r="A16" s="22">
        <f ca="1">IF(tblIll_Div2[[#This Row],[Rider]]&lt;&gt;"",CELL("row", A16)-1,"")</f>
        <v>15</v>
      </c>
      <c r="B16" s="40" t="s">
        <v>327</v>
      </c>
      <c r="C16" s="40" t="s">
        <v>685</v>
      </c>
      <c r="D16" s="22" t="str">
        <f>CONCATENATE(tblIll_Div2[[#This Row],[Rider]]," - ",tblIll_Div2[[#This Row],[Club]])</f>
        <v>Vaughan Floyd Jeff - ICC</v>
      </c>
      <c r="E16" s="41">
        <v>5.9027777777777776E-3</v>
      </c>
      <c r="F16" s="41">
        <v>6.2546296296296294E-2</v>
      </c>
      <c r="G16" s="42">
        <f>IF(AND(tblIll_Div2[[#This Row],[Finish Time]]="",tblIll_Div2[[#This Row],[Rider]]&lt;&gt;""),"DNF",tblIll_Div2[[#This Row],[Finish Time]]-tblIll_Div2[[#This Row],[Start Time]])</f>
        <v>5.6643518518518517E-2</v>
      </c>
      <c r="H16" s="23">
        <f ca="1">IF(AND(tblIll_Div2[[#This Row],[Placing]]&lt;11,tblIll_Div2[[#This Row],[Rider]]&lt;&gt;"",tblIll_Div2[[#This Row],[Corrected Time]]&lt;&gt;"DNF"),11-tblIll_Div2[[#This Row],[Placing]],0)</f>
        <v>0</v>
      </c>
      <c r="I16" s="23" t="str">
        <f>IF(ISNA(VLOOKUP(tblIll_Div2[[#This Row],[Name / Club]],tblPointScore[Name / Club],1,FALSE)),"N","Y")</f>
        <v>Y</v>
      </c>
    </row>
    <row r="17" spans="1:9">
      <c r="A17" s="22">
        <f ca="1">IF(tblIll_Div2[[#This Row],[Rider]]&lt;&gt;"",CELL("row", A17)-1,"")</f>
        <v>16</v>
      </c>
      <c r="B17" s="40" t="s">
        <v>30</v>
      </c>
      <c r="C17" s="40" t="s">
        <v>687</v>
      </c>
      <c r="D17" s="22" t="str">
        <f>CONCATENATE(tblIll_Div2[[#This Row],[Rider]]," - ",tblIll_Div2[[#This Row],[Club]])</f>
        <v>Brandon Ian - JCC</v>
      </c>
      <c r="E17" s="41">
        <v>5.9027777777777776E-3</v>
      </c>
      <c r="F17" s="41">
        <v>6.2569444444444441E-2</v>
      </c>
      <c r="G17" s="42">
        <f>IF(AND(tblIll_Div2[[#This Row],[Finish Time]]="",tblIll_Div2[[#This Row],[Rider]]&lt;&gt;""),"DNF",tblIll_Div2[[#This Row],[Finish Time]]-tblIll_Div2[[#This Row],[Start Time]])</f>
        <v>5.6666666666666664E-2</v>
      </c>
      <c r="H17" s="23">
        <f ca="1">IF(AND(tblIll_Div2[[#This Row],[Placing]]&lt;11,tblIll_Div2[[#This Row],[Rider]]&lt;&gt;"",tblIll_Div2[[#This Row],[Corrected Time]]&lt;&gt;"DNF"),11-tblIll_Div2[[#This Row],[Placing]],0)</f>
        <v>0</v>
      </c>
      <c r="I17" s="23" t="str">
        <f>IF(ISNA(VLOOKUP(tblIll_Div2[[#This Row],[Name / Club]],tblPointScore[Name / Club],1,FALSE)),"N","Y")</f>
        <v>Y</v>
      </c>
    </row>
    <row r="18" spans="1:9">
      <c r="A18" s="22">
        <f ca="1">IF(tblIll_Div2[[#This Row],[Rider]]&lt;&gt;"",CELL("row", A18)-1,"")</f>
        <v>17</v>
      </c>
      <c r="B18" s="40" t="s">
        <v>702</v>
      </c>
      <c r="C18" s="40" t="s">
        <v>684</v>
      </c>
      <c r="D18" s="22" t="str">
        <f>CONCATENATE(tblIll_Div2[[#This Row],[Rider]]," - ",tblIll_Div2[[#This Row],[Club]])</f>
        <v>James Scott - NVC</v>
      </c>
      <c r="E18" s="41">
        <v>8.6805555555555559E-3</v>
      </c>
      <c r="F18" s="41">
        <v>6.2685185185185191E-2</v>
      </c>
      <c r="G18" s="42">
        <f>IF(AND(tblIll_Div2[[#This Row],[Finish Time]]="",tblIll_Div2[[#This Row],[Rider]]&lt;&gt;""),"DNF",tblIll_Div2[[#This Row],[Finish Time]]-tblIll_Div2[[#This Row],[Start Time]])</f>
        <v>5.4004629629629639E-2</v>
      </c>
      <c r="H18" s="23">
        <f ca="1">IF(AND(tblIll_Div2[[#This Row],[Placing]]&lt;11,tblIll_Div2[[#This Row],[Rider]]&lt;&gt;"",tblIll_Div2[[#This Row],[Corrected Time]]&lt;&gt;"DNF"),11-tblIll_Div2[[#This Row],[Placing]],0)</f>
        <v>0</v>
      </c>
      <c r="I18" s="23" t="str">
        <f>IF(ISNA(VLOOKUP(tblIll_Div2[[#This Row],[Name / Club]],tblPointScore[Name / Club],1,FALSE)),"N","Y")</f>
        <v>Y</v>
      </c>
    </row>
    <row r="19" spans="1:9">
      <c r="A19" s="22">
        <f ca="1">IF(tblIll_Div2[[#This Row],[Rider]]&lt;&gt;"",CELL("row", A19)-1,"")</f>
        <v>18</v>
      </c>
      <c r="B19" s="40" t="s">
        <v>45</v>
      </c>
      <c r="C19" s="40" t="s">
        <v>684</v>
      </c>
      <c r="D19" s="22" t="str">
        <f>CONCATENATE(tblIll_Div2[[#This Row],[Rider]]," - ",tblIll_Div2[[#This Row],[Club]])</f>
        <v>Cullity John - NVC</v>
      </c>
      <c r="E19" s="41">
        <v>2.7777777777777779E-3</v>
      </c>
      <c r="F19" s="41">
        <v>6.2743055555555552E-2</v>
      </c>
      <c r="G19" s="42">
        <f>IF(AND(tblIll_Div2[[#This Row],[Finish Time]]="",tblIll_Div2[[#This Row],[Rider]]&lt;&gt;""),"DNF",tblIll_Div2[[#This Row],[Finish Time]]-tblIll_Div2[[#This Row],[Start Time]])</f>
        <v>5.9965277777777777E-2</v>
      </c>
      <c r="H19" s="23">
        <f ca="1">IF(AND(tblIll_Div2[[#This Row],[Placing]]&lt;11,tblIll_Div2[[#This Row],[Rider]]&lt;&gt;"",tblIll_Div2[[#This Row],[Corrected Time]]&lt;&gt;"DNF"),11-tblIll_Div2[[#This Row],[Placing]],0)</f>
        <v>0</v>
      </c>
      <c r="I19" s="23" t="str">
        <f>IF(ISNA(VLOOKUP(tblIll_Div2[[#This Row],[Name / Club]],tblPointScore[Name / Club],1,FALSE)),"N","Y")</f>
        <v>Y</v>
      </c>
    </row>
    <row r="20" spans="1:9">
      <c r="A20" s="22">
        <f ca="1">IF(tblIll_Div2[[#This Row],[Rider]]&lt;&gt;"",CELL("row", A20)-1,"")</f>
        <v>19</v>
      </c>
      <c r="B20" s="40" t="s">
        <v>625</v>
      </c>
      <c r="C20" s="40" t="s">
        <v>688</v>
      </c>
      <c r="D20" s="22" t="str">
        <f>CONCATENATE(tblIll_Div2[[#This Row],[Rider]]," - ",tblIll_Div2[[#This Row],[Club]])</f>
        <v>Britten Robert - ECC</v>
      </c>
      <c r="E20" s="41">
        <v>8.6805555555555559E-3</v>
      </c>
      <c r="F20" s="41">
        <v>6.3761574074074068E-2</v>
      </c>
      <c r="G20" s="42">
        <f>IF(AND(tblIll_Div2[[#This Row],[Finish Time]]="",tblIll_Div2[[#This Row],[Rider]]&lt;&gt;""),"DNF",tblIll_Div2[[#This Row],[Finish Time]]-tblIll_Div2[[#This Row],[Start Time]])</f>
        <v>5.5081018518518515E-2</v>
      </c>
      <c r="H20" s="23">
        <f ca="1">IF(AND(tblIll_Div2[[#This Row],[Placing]]&lt;11,tblIll_Div2[[#This Row],[Rider]]&lt;&gt;"",tblIll_Div2[[#This Row],[Corrected Time]]&lt;&gt;"DNF"),11-tblIll_Div2[[#This Row],[Placing]],0)</f>
        <v>0</v>
      </c>
      <c r="I20" s="23" t="str">
        <f>IF(ISNA(VLOOKUP(tblIll_Div2[[#This Row],[Name / Club]],tblPointScore[Name / Club],1,FALSE)),"N","Y")</f>
        <v>Y</v>
      </c>
    </row>
    <row r="21" spans="1:9">
      <c r="A21" s="22">
        <f ca="1">IF(tblIll_Div2[[#This Row],[Rider]]&lt;&gt;"",CELL("row", A21)-1,"")</f>
        <v>20</v>
      </c>
      <c r="B21" s="40" t="s">
        <v>643</v>
      </c>
      <c r="C21" s="40" t="s">
        <v>681</v>
      </c>
      <c r="D21" s="22" t="str">
        <f>CONCATENATE(tblIll_Div2[[#This Row],[Rider]]," - ",tblIll_Div2[[#This Row],[Club]])</f>
        <v>Field Anthony - GCC</v>
      </c>
      <c r="E21" s="41">
        <v>7.2916666666666659E-3</v>
      </c>
      <c r="F21" s="41">
        <v>6.4328703703703707E-2</v>
      </c>
      <c r="G21" s="42">
        <f>IF(AND(tblIll_Div2[[#This Row],[Finish Time]]="",tblIll_Div2[[#This Row],[Rider]]&lt;&gt;""),"DNF",tblIll_Div2[[#This Row],[Finish Time]]-tblIll_Div2[[#This Row],[Start Time]])</f>
        <v>5.7037037037037039E-2</v>
      </c>
      <c r="H21" s="23">
        <f ca="1">IF(AND(tblIll_Div2[[#This Row],[Placing]]&lt;11,tblIll_Div2[[#This Row],[Rider]]&lt;&gt;"",tblIll_Div2[[#This Row],[Corrected Time]]&lt;&gt;"DNF"),11-tblIll_Div2[[#This Row],[Placing]],0)</f>
        <v>0</v>
      </c>
      <c r="I21" s="23" t="str">
        <f>IF(ISNA(VLOOKUP(tblIll_Div2[[#This Row],[Name / Club]],tblPointScore[Name / Club],1,FALSE)),"N","Y")</f>
        <v>Y</v>
      </c>
    </row>
    <row r="22" spans="1:9">
      <c r="A22" s="22">
        <f ca="1">IF(tblIll_Div2[[#This Row],[Rider]]&lt;&gt;"",CELL("row", A22)-1,"")</f>
        <v>21</v>
      </c>
      <c r="B22" s="40" t="s">
        <v>721</v>
      </c>
      <c r="C22" s="40" t="s">
        <v>685</v>
      </c>
      <c r="D22" s="22" t="str">
        <f>CONCATENATE(tblIll_Div2[[#This Row],[Rider]]," - ",tblIll_Div2[[#This Row],[Club]])</f>
        <v>McMillan Adrian - ICC</v>
      </c>
      <c r="E22" s="41">
        <v>2.7777777777777779E-3</v>
      </c>
      <c r="F22" s="41">
        <v>6.4328703703703707E-2</v>
      </c>
      <c r="G22" s="42">
        <f>IF(AND(tblIll_Div2[[#This Row],[Finish Time]]="",tblIll_Div2[[#This Row],[Rider]]&lt;&gt;""),"DNF",tblIll_Div2[[#This Row],[Finish Time]]-tblIll_Div2[[#This Row],[Start Time]])</f>
        <v>6.1550925925925933E-2</v>
      </c>
      <c r="H22" s="23">
        <f ca="1">IF(AND(tblIll_Div2[[#This Row],[Placing]]&lt;11,tblIll_Div2[[#This Row],[Rider]]&lt;&gt;"",tblIll_Div2[[#This Row],[Corrected Time]]&lt;&gt;"DNF"),11-tblIll_Div2[[#This Row],[Placing]],0)</f>
        <v>0</v>
      </c>
      <c r="I22" s="23" t="str">
        <f>IF(ISNA(VLOOKUP(tblIll_Div2[[#This Row],[Name / Club]],tblPointScore[Name / Club],1,FALSE)),"N","Y")</f>
        <v>Y</v>
      </c>
    </row>
    <row r="23" spans="1:9">
      <c r="A23" s="22">
        <f ca="1">IF(tblIll_Div2[[#This Row],[Rider]]&lt;&gt;"",CELL("row", A23)-1,"")</f>
        <v>22</v>
      </c>
      <c r="B23" s="40" t="s">
        <v>663</v>
      </c>
      <c r="C23" s="40" t="s">
        <v>684</v>
      </c>
      <c r="D23" s="22" t="str">
        <f>CONCATENATE(tblIll_Div2[[#This Row],[Rider]]," - ",tblIll_Div2[[#This Row],[Club]])</f>
        <v>Kuipers Tony - NVC</v>
      </c>
      <c r="E23" s="41">
        <v>7.2916666666666659E-3</v>
      </c>
      <c r="F23" s="41">
        <v>6.5289351851851848E-2</v>
      </c>
      <c r="G23" s="42">
        <f>IF(AND(tblIll_Div2[[#This Row],[Finish Time]]="",tblIll_Div2[[#This Row],[Rider]]&lt;&gt;""),"DNF",tblIll_Div2[[#This Row],[Finish Time]]-tblIll_Div2[[#This Row],[Start Time]])</f>
        <v>5.799768518518518E-2</v>
      </c>
      <c r="H23" s="23">
        <f ca="1">IF(AND(tblIll_Div2[[#This Row],[Placing]]&lt;11,tblIll_Div2[[#This Row],[Rider]]&lt;&gt;"",tblIll_Div2[[#This Row],[Corrected Time]]&lt;&gt;"DNF"),11-tblIll_Div2[[#This Row],[Placing]],0)</f>
        <v>0</v>
      </c>
      <c r="I23" s="23" t="str">
        <f>IF(ISNA(VLOOKUP(tblIll_Div2[[#This Row],[Name / Club]],tblPointScore[Name / Club],1,FALSE)),"N","Y")</f>
        <v>Y</v>
      </c>
    </row>
    <row r="24" spans="1:9">
      <c r="A24" s="22">
        <f ca="1">IF(tblIll_Div2[[#This Row],[Rider]]&lt;&gt;"",CELL("row", A24)-1,"")</f>
        <v>23</v>
      </c>
      <c r="B24" s="40" t="s">
        <v>701</v>
      </c>
      <c r="C24" s="40" t="s">
        <v>682</v>
      </c>
      <c r="D24" s="22" t="str">
        <f>CONCATENATE(tblIll_Div2[[#This Row],[Rider]]," - ",tblIll_Div2[[#This Row],[Club]])</f>
        <v>Salafia James - CCC</v>
      </c>
      <c r="E24" s="41">
        <v>4.5138888888888893E-3</v>
      </c>
      <c r="F24" s="41">
        <v>6.6053240740740746E-2</v>
      </c>
      <c r="G24" s="42">
        <f>IF(AND(tblIll_Div2[[#This Row],[Finish Time]]="",tblIll_Div2[[#This Row],[Rider]]&lt;&gt;""),"DNF",tblIll_Div2[[#This Row],[Finish Time]]-tblIll_Div2[[#This Row],[Start Time]])</f>
        <v>6.1539351851851859E-2</v>
      </c>
      <c r="H24" s="23">
        <f ca="1">IF(AND(tblIll_Div2[[#This Row],[Placing]]&lt;11,tblIll_Div2[[#This Row],[Rider]]&lt;&gt;"",tblIll_Div2[[#This Row],[Corrected Time]]&lt;&gt;"DNF"),11-tblIll_Div2[[#This Row],[Placing]],0)</f>
        <v>0</v>
      </c>
      <c r="I24" s="23" t="str">
        <f>IF(ISNA(VLOOKUP(tblIll_Div2[[#This Row],[Name / Club]],tblPointScore[Name / Club],1,FALSE)),"N","Y")</f>
        <v>Y</v>
      </c>
    </row>
    <row r="25" spans="1:9">
      <c r="A25" s="22">
        <f ca="1">IF(tblIll_Div2[[#This Row],[Rider]]&lt;&gt;"",CELL("row", A25)-1,"")</f>
        <v>24</v>
      </c>
      <c r="B25" s="40" t="s">
        <v>699</v>
      </c>
      <c r="C25" s="40" t="s">
        <v>684</v>
      </c>
      <c r="D25" s="22" t="str">
        <f>CONCATENATE(tblIll_Div2[[#This Row],[Rider]]," - ",tblIll_Div2[[#This Row],[Club]])</f>
        <v>Wallis Ben - NVC</v>
      </c>
      <c r="E25" s="41">
        <v>5.9027777777777776E-3</v>
      </c>
      <c r="F25" s="41">
        <v>6.7164351851851864E-2</v>
      </c>
      <c r="G25" s="42">
        <f>IF(AND(tblIll_Div2[[#This Row],[Finish Time]]="",tblIll_Div2[[#This Row],[Rider]]&lt;&gt;""),"DNF",tblIll_Div2[[#This Row],[Finish Time]]-tblIll_Div2[[#This Row],[Start Time]])</f>
        <v>6.1261574074074086E-2</v>
      </c>
      <c r="H25" s="23">
        <f ca="1">IF(AND(tblIll_Div2[[#This Row],[Placing]]&lt;11,tblIll_Div2[[#This Row],[Rider]]&lt;&gt;"",tblIll_Div2[[#This Row],[Corrected Time]]&lt;&gt;"DNF"),11-tblIll_Div2[[#This Row],[Placing]],0)</f>
        <v>0</v>
      </c>
      <c r="I25" s="23" t="str">
        <f>IF(ISNA(VLOOKUP(tblIll_Div2[[#This Row],[Name / Club]],tblPointScore[Name / Club],1,FALSE)),"N","Y")</f>
        <v>Y</v>
      </c>
    </row>
    <row r="26" spans="1:9">
      <c r="A26" s="22">
        <f ca="1">IF(tblIll_Div2[[#This Row],[Rider]]&lt;&gt;"",CELL("row", A26)-1,"")</f>
        <v>25</v>
      </c>
      <c r="B26" s="40" t="s">
        <v>710</v>
      </c>
      <c r="C26" s="40" t="s">
        <v>685</v>
      </c>
      <c r="D26" s="22" t="str">
        <f>CONCATENATE(tblIll_Div2[[#This Row],[Rider]]," - ",tblIll_Div2[[#This Row],[Club]])</f>
        <v>Vanderstok Joanne - ICC</v>
      </c>
      <c r="E26" s="41">
        <v>0</v>
      </c>
      <c r="F26" s="41">
        <v>6.8043981481481483E-2</v>
      </c>
      <c r="G26" s="42">
        <f>IF(AND(tblIll_Div2[[#This Row],[Finish Time]]="",tblIll_Div2[[#This Row],[Rider]]&lt;&gt;""),"DNF",tblIll_Div2[[#This Row],[Finish Time]]-tblIll_Div2[[#This Row],[Start Time]])</f>
        <v>6.8043981481481483E-2</v>
      </c>
      <c r="H26" s="23">
        <f ca="1">IF(AND(tblIll_Div2[[#This Row],[Placing]]&lt;11,tblIll_Div2[[#This Row],[Rider]]&lt;&gt;"",tblIll_Div2[[#This Row],[Corrected Time]]&lt;&gt;"DNF"),11-tblIll_Div2[[#This Row],[Placing]],0)</f>
        <v>0</v>
      </c>
      <c r="I26" s="23" t="str">
        <f>IF(ISNA(VLOOKUP(tblIll_Div2[[#This Row],[Name / Club]],tblPointScore[Name / Club],1,FALSE)),"N","Y")</f>
        <v>Y</v>
      </c>
    </row>
    <row r="27" spans="1:9">
      <c r="A27" s="22">
        <f ca="1">IF(tblIll_Div2[[#This Row],[Rider]]&lt;&gt;"",CELL("row", A27)-1,"")</f>
        <v>26</v>
      </c>
      <c r="B27" s="40" t="s">
        <v>453</v>
      </c>
      <c r="C27" s="40" t="s">
        <v>681</v>
      </c>
      <c r="D27" s="22" t="str">
        <f>CONCATENATE(tblIll_Div2[[#This Row],[Rider]]," - ",tblIll_Div2[[#This Row],[Club]])</f>
        <v>Hall Mick - GCC</v>
      </c>
      <c r="E27" s="41">
        <v>7.2916666666666659E-3</v>
      </c>
      <c r="F27" s="41">
        <v>6.8240740740740741E-2</v>
      </c>
      <c r="G27" s="42">
        <f>IF(AND(tblIll_Div2[[#This Row],[Finish Time]]="",tblIll_Div2[[#This Row],[Rider]]&lt;&gt;""),"DNF",tblIll_Div2[[#This Row],[Finish Time]]-tblIll_Div2[[#This Row],[Start Time]])</f>
        <v>6.0949074074074072E-2</v>
      </c>
      <c r="H27" s="23">
        <f ca="1">IF(AND(tblIll_Div2[[#This Row],[Placing]]&lt;11,tblIll_Div2[[#This Row],[Rider]]&lt;&gt;"",tblIll_Div2[[#This Row],[Corrected Time]]&lt;&gt;"DNF"),11-tblIll_Div2[[#This Row],[Placing]],0)</f>
        <v>0</v>
      </c>
      <c r="I27" s="23" t="str">
        <f>IF(ISNA(VLOOKUP(tblIll_Div2[[#This Row],[Name / Club]],tblPointScore[Name / Club],1,FALSE)),"N","Y")</f>
        <v>Y</v>
      </c>
    </row>
    <row r="28" spans="1:9">
      <c r="A28" s="22">
        <f ca="1">IF(tblIll_Div2[[#This Row],[Rider]]&lt;&gt;"",CELL("row", A28)-1,"")</f>
        <v>27</v>
      </c>
      <c r="B28" s="40" t="s">
        <v>79</v>
      </c>
      <c r="C28" s="40" t="s">
        <v>684</v>
      </c>
      <c r="D28" s="22" t="str">
        <f>CONCATENATE(tblIll_Div2[[#This Row],[Rider]]," - ",tblIll_Div2[[#This Row],[Club]])</f>
        <v>Pereira Joe - NVC</v>
      </c>
      <c r="E28" s="41">
        <v>2.7777777777777779E-3</v>
      </c>
      <c r="F28" s="41">
        <v>6.9004629629629624E-2</v>
      </c>
      <c r="G28" s="42">
        <f>IF(AND(tblIll_Div2[[#This Row],[Finish Time]]="",tblIll_Div2[[#This Row],[Rider]]&lt;&gt;""),"DNF",tblIll_Div2[[#This Row],[Finish Time]]-tblIll_Div2[[#This Row],[Start Time]])</f>
        <v>6.6226851851851842E-2</v>
      </c>
      <c r="H28" s="23">
        <f ca="1">IF(AND(tblIll_Div2[[#This Row],[Placing]]&lt;11,tblIll_Div2[[#This Row],[Rider]]&lt;&gt;"",tblIll_Div2[[#This Row],[Corrected Time]]&lt;&gt;"DNF"),11-tblIll_Div2[[#This Row],[Placing]],0)</f>
        <v>0</v>
      </c>
      <c r="I28" s="23" t="str">
        <f>IF(ISNA(VLOOKUP(tblIll_Div2[[#This Row],[Name / Club]],tblPointScore[Name / Club],1,FALSE)),"N","Y")</f>
        <v>Y</v>
      </c>
    </row>
    <row r="29" spans="1:9">
      <c r="A29" s="22">
        <f ca="1">IF(tblIll_Div2[[#This Row],[Rider]]&lt;&gt;"",CELL("row", A29)-1,"")</f>
        <v>28</v>
      </c>
      <c r="B29" s="40" t="s">
        <v>69</v>
      </c>
      <c r="C29" s="40" t="s">
        <v>681</v>
      </c>
      <c r="D29" s="22" t="str">
        <f>CONCATENATE(tblIll_Div2[[#This Row],[Rider]]," - ",tblIll_Div2[[#This Row],[Club]])</f>
        <v>Jackson Peter - GCC</v>
      </c>
      <c r="E29" s="41"/>
      <c r="F29" s="41"/>
      <c r="G29" s="42" t="str">
        <f>IF(AND(tblIll_Div2[[#This Row],[Finish Time]]="",tblIll_Div2[[#This Row],[Rider]]&lt;&gt;""),"DNF",tblIll_Div2[[#This Row],[Finish Time]]-tblIll_Div2[[#This Row],[Start Time]])</f>
        <v>DNF</v>
      </c>
      <c r="H29" s="23">
        <f ca="1">IF(AND(tblIll_Div2[[#This Row],[Placing]]&lt;11,tblIll_Div2[[#This Row],[Rider]]&lt;&gt;"",tblIll_Div2[[#This Row],[Corrected Time]]&lt;&gt;"DNF"),11-tblIll_Div2[[#This Row],[Placing]],0)</f>
        <v>0</v>
      </c>
      <c r="I29" s="23" t="str">
        <f>IF(ISNA(VLOOKUP(tblIll_Div2[[#This Row],[Name / Club]],tblPointScore[Name / Club],1,FALSE)),"N","Y")</f>
        <v>Y</v>
      </c>
    </row>
    <row r="30" spans="1:9">
      <c r="A30" s="22">
        <f ca="1">IF(tblIll_Div2[[#This Row],[Rider]]&lt;&gt;"",CELL("row", A30)-1,"")</f>
        <v>29</v>
      </c>
      <c r="B30" s="40" t="s">
        <v>600</v>
      </c>
      <c r="C30" s="40" t="s">
        <v>681</v>
      </c>
      <c r="D30" s="22" t="str">
        <f>CONCATENATE(tblIll_Div2[[#This Row],[Rider]]," - ",tblIll_Div2[[#This Row],[Club]])</f>
        <v>Emmerton Ian - GCC</v>
      </c>
      <c r="E30" s="41"/>
      <c r="F30" s="41"/>
      <c r="G30" s="42" t="str">
        <f>IF(AND(tblIll_Div2[[#This Row],[Finish Time]]="",tblIll_Div2[[#This Row],[Rider]]&lt;&gt;""),"DNF",tblIll_Div2[[#This Row],[Finish Time]]-tblIll_Div2[[#This Row],[Start Time]])</f>
        <v>DNF</v>
      </c>
      <c r="H30" s="23">
        <f ca="1">IF(AND(tblIll_Div2[[#This Row],[Placing]]&lt;11,tblIll_Div2[[#This Row],[Rider]]&lt;&gt;"",tblIll_Div2[[#This Row],[Corrected Time]]&lt;&gt;"DNF"),11-tblIll_Div2[[#This Row],[Placing]],0)</f>
        <v>0</v>
      </c>
      <c r="I30" s="23" t="str">
        <f>IF(ISNA(VLOOKUP(tblIll_Div2[[#This Row],[Name / Club]],tblPointScore[Name / Club],1,FALSE)),"N","Y")</f>
        <v>Y</v>
      </c>
    </row>
    <row r="31" spans="1:9">
      <c r="A31" s="22">
        <f ca="1">IF(tblIll_Div2[[#This Row],[Rider]]&lt;&gt;"",CELL("row", A31)-1,"")</f>
        <v>30</v>
      </c>
      <c r="B31" s="40" t="s">
        <v>696</v>
      </c>
      <c r="C31" s="40" t="s">
        <v>682</v>
      </c>
      <c r="D31" s="22" t="str">
        <f>CONCATENATE(tblIll_Div2[[#This Row],[Rider]]," - ",tblIll_Div2[[#This Row],[Club]])</f>
        <v>Ward David - CCC</v>
      </c>
      <c r="E31" s="41"/>
      <c r="F31" s="41"/>
      <c r="G31" s="42" t="str">
        <f>IF(AND(tblIll_Div2[[#This Row],[Finish Time]]="",tblIll_Div2[[#This Row],[Rider]]&lt;&gt;""),"DNF",tblIll_Div2[[#This Row],[Finish Time]]-tblIll_Div2[[#This Row],[Start Time]])</f>
        <v>DNF</v>
      </c>
      <c r="H31" s="23">
        <f ca="1">IF(AND(tblIll_Div2[[#This Row],[Placing]]&lt;11,tblIll_Div2[[#This Row],[Rider]]&lt;&gt;"",tblIll_Div2[[#This Row],[Corrected Time]]&lt;&gt;"DNF"),11-tblIll_Div2[[#This Row],[Placing]],0)</f>
        <v>0</v>
      </c>
      <c r="I31" s="23" t="str">
        <f>IF(ISNA(VLOOKUP(tblIll_Div2[[#This Row],[Name / Club]],tblPointScore[Name / Club],1,FALSE)),"N","Y")</f>
        <v>Y</v>
      </c>
    </row>
  </sheetData>
  <conditionalFormatting sqref="G2:G31">
    <cfRule type="cellIs" dxfId="142" priority="3" operator="equal">
      <formula>$L$1</formula>
    </cfRule>
  </conditionalFormatting>
  <conditionalFormatting sqref="I1:I1048576">
    <cfRule type="cellIs" dxfId="141" priority="2" operator="equal">
      <formula>"N"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theme="5" tint="-0.499984740745262"/>
  </sheetPr>
  <dimension ref="A1:L11"/>
  <sheetViews>
    <sheetView workbookViewId="0">
      <pane ySplit="1" topLeftCell="A2" activePane="bottomLeft" state="frozen"/>
      <selection pane="bottomLeft" activeCell="C25" sqref="C25"/>
    </sheetView>
  </sheetViews>
  <sheetFormatPr defaultRowHeight="15"/>
  <cols>
    <col min="1" max="1" width="9.5703125" bestFit="1" customWidth="1"/>
    <col min="2" max="2" width="17.7109375" bestFit="1" customWidth="1"/>
    <col min="3" max="3" width="18.5703125" bestFit="1" customWidth="1"/>
    <col min="4" max="4" width="37.140625" bestFit="1" customWidth="1"/>
    <col min="5" max="5" width="12.28515625" bestFit="1" customWidth="1"/>
    <col min="6" max="6" width="13.42578125" bestFit="1" customWidth="1"/>
    <col min="7" max="7" width="17" bestFit="1" customWidth="1"/>
    <col min="8" max="8" width="8.85546875" bestFit="1" customWidth="1"/>
    <col min="9" max="9" width="20.5703125" bestFit="1" customWidth="1"/>
    <col min="11" max="11" width="12.140625" bestFit="1" customWidth="1"/>
    <col min="12" max="12" width="8.140625" bestFit="1" customWidth="1"/>
  </cols>
  <sheetData>
    <row r="1" spans="1:12">
      <c r="A1" s="1" t="s">
        <v>2</v>
      </c>
      <c r="B1" s="1" t="s">
        <v>4</v>
      </c>
      <c r="C1" s="1" t="s">
        <v>1</v>
      </c>
      <c r="D1" s="1" t="s">
        <v>343</v>
      </c>
      <c r="E1" s="1" t="s">
        <v>5</v>
      </c>
      <c r="F1" s="1" t="s">
        <v>7</v>
      </c>
      <c r="G1" s="1" t="s">
        <v>6</v>
      </c>
      <c r="H1" s="1" t="s">
        <v>8</v>
      </c>
      <c r="I1" s="1" t="s">
        <v>9</v>
      </c>
      <c r="K1" s="1" t="s">
        <v>342</v>
      </c>
      <c r="L1" s="8">
        <f>MIN(G:G)</f>
        <v>5.4074074074074073E-2</v>
      </c>
    </row>
    <row r="2" spans="1:12">
      <c r="A2" s="3">
        <f ca="1">IF(tblMac_Div1A[[#This Row],[Rider]]&lt;&gt;"",CELL("row", A2)-1,"")</f>
        <v>1</v>
      </c>
      <c r="B2" s="2" t="s">
        <v>454</v>
      </c>
      <c r="C2" s="2" t="s">
        <v>682</v>
      </c>
      <c r="D2" s="3" t="str">
        <f>CONCATENATE(tblMac_Div1A[[#This Row],[Rider]]," - ",tblMac_Div1A[[#This Row],[Club]])</f>
        <v>Halliday Cru - CCC</v>
      </c>
      <c r="E2" s="5">
        <v>0</v>
      </c>
      <c r="F2" s="5">
        <v>5.4074074074074073E-2</v>
      </c>
      <c r="G2" s="6">
        <f>IF(AND(tblMac_Div1A[[#This Row],[Finish Time]]="",tblMac_Div1A[[#This Row],[Rider]]&lt;&gt;""),"DNF",tblMac_Div1A[[#This Row],[Finish Time]]-tblMac_Div1A[[#This Row],[Start Time]])</f>
        <v>5.4074074074074073E-2</v>
      </c>
      <c r="H2" s="1">
        <f ca="1">IF(AND(tblMac_Div1A[[#This Row],[Placing]]&lt;11,tblMac_Div1A[[#This Row],[Rider]]&lt;&gt;"",tblMac_Div1A[[#This Row],[Corrected Time]]&lt;&gt;"DNF"),11-tblMac_Div1A[[#This Row],[Placing]],0)</f>
        <v>10</v>
      </c>
      <c r="I2" s="1" t="str">
        <f>IF(ISNA(VLOOKUP(tblMac_Div1A[[#This Row],[Name / Club]],tblPointScore[Name / Club],1,FALSE)),"N","Y")</f>
        <v>Y</v>
      </c>
    </row>
    <row r="3" spans="1:12">
      <c r="A3" s="22">
        <f ca="1">IF(tblMac_Div1A[[#This Row],[Rider]]&lt;&gt;"",CELL("row", A3)-1,"")</f>
        <v>2</v>
      </c>
      <c r="B3" s="40" t="s">
        <v>593</v>
      </c>
      <c r="C3" s="40" t="s">
        <v>681</v>
      </c>
      <c r="D3" s="22" t="str">
        <f>CONCATENATE(tblMac_Div1A[[#This Row],[Rider]]," - ",tblMac_Div1A[[#This Row],[Club]])</f>
        <v>Emmerton Jacob - GCC</v>
      </c>
      <c r="E3" s="5">
        <v>0</v>
      </c>
      <c r="F3" s="5">
        <v>5.409722222222222E-2</v>
      </c>
      <c r="G3" s="42">
        <f>IF(AND(tblMac_Div1A[[#This Row],[Finish Time]]="",tblMac_Div1A[[#This Row],[Rider]]&lt;&gt;""),"DNF",tblMac_Div1A[[#This Row],[Finish Time]]-tblMac_Div1A[[#This Row],[Start Time]])</f>
        <v>5.409722222222222E-2</v>
      </c>
      <c r="H3" s="23">
        <f ca="1">IF(AND(tblMac_Div1A[[#This Row],[Placing]]&lt;11,tblMac_Div1A[[#This Row],[Rider]]&lt;&gt;"",tblMac_Div1A[[#This Row],[Corrected Time]]&lt;&gt;"DNF"),11-tblMac_Div1A[[#This Row],[Placing]],0)</f>
        <v>9</v>
      </c>
      <c r="I3" s="23" t="str">
        <f>IF(ISNA(VLOOKUP(tblMac_Div1A[[#This Row],[Name / Club]],tblPointScore[Name / Club],1,FALSE)),"N","Y")</f>
        <v>Y</v>
      </c>
    </row>
    <row r="4" spans="1:12">
      <c r="A4" s="22">
        <f ca="1">IF(tblMac_Div1A[[#This Row],[Rider]]&lt;&gt;"",CELL("row", A4)-1,"")</f>
        <v>3</v>
      </c>
      <c r="B4" s="40" t="s">
        <v>686</v>
      </c>
      <c r="C4" s="40" t="s">
        <v>682</v>
      </c>
      <c r="D4" s="22" t="str">
        <f>CONCATENATE(tblMac_Div1A[[#This Row],[Rider]]," - ",tblMac_Div1A[[#This Row],[Club]])</f>
        <v>Ballas Andrew - CCC</v>
      </c>
      <c r="E4" s="5">
        <v>0</v>
      </c>
      <c r="F4" s="5">
        <v>5.4432870370370368E-2</v>
      </c>
      <c r="G4" s="42">
        <f>IF(AND(tblMac_Div1A[[#This Row],[Finish Time]]="",tblMac_Div1A[[#This Row],[Rider]]&lt;&gt;""),"DNF",tblMac_Div1A[[#This Row],[Finish Time]]-tblMac_Div1A[[#This Row],[Start Time]])</f>
        <v>5.4432870370370368E-2</v>
      </c>
      <c r="H4" s="23">
        <f ca="1">IF(AND(tblMac_Div1A[[#This Row],[Placing]]&lt;11,tblMac_Div1A[[#This Row],[Rider]]&lt;&gt;"",tblMac_Div1A[[#This Row],[Corrected Time]]&lt;&gt;"DNF"),11-tblMac_Div1A[[#This Row],[Placing]],0)</f>
        <v>8</v>
      </c>
      <c r="I4" s="23" t="str">
        <f>IF(ISNA(VLOOKUP(tblMac_Div1A[[#This Row],[Name / Club]],tblPointScore[Name / Club],1,FALSE)),"N","Y")</f>
        <v>Y</v>
      </c>
    </row>
    <row r="5" spans="1:12">
      <c r="A5" s="22">
        <f ca="1">IF(tblMac_Div1A[[#This Row],[Rider]]&lt;&gt;"",CELL("row", A5)-1,"")</f>
        <v>4</v>
      </c>
      <c r="B5" s="40" t="s">
        <v>619</v>
      </c>
      <c r="C5" s="40" t="s">
        <v>681</v>
      </c>
      <c r="D5" s="22" t="str">
        <f>CONCATENATE(tblMac_Div1A[[#This Row],[Rider]]," - ",tblMac_Div1A[[#This Row],[Club]])</f>
        <v>Emmerton Callum - GCC</v>
      </c>
      <c r="E5" s="5">
        <v>0</v>
      </c>
      <c r="F5" s="5">
        <v>5.4432870370370368E-2</v>
      </c>
      <c r="G5" s="42">
        <f>IF(AND(tblMac_Div1A[[#This Row],[Finish Time]]="",tblMac_Div1A[[#This Row],[Rider]]&lt;&gt;""),"DNF",tblMac_Div1A[[#This Row],[Finish Time]]-tblMac_Div1A[[#This Row],[Start Time]])</f>
        <v>5.4432870370370368E-2</v>
      </c>
      <c r="H5" s="23">
        <f ca="1">IF(AND(tblMac_Div1A[[#This Row],[Placing]]&lt;11,tblMac_Div1A[[#This Row],[Rider]]&lt;&gt;"",tblMac_Div1A[[#This Row],[Corrected Time]]&lt;&gt;"DNF"),11-tblMac_Div1A[[#This Row],[Placing]],0)</f>
        <v>7</v>
      </c>
      <c r="I5" s="23" t="str">
        <f>IF(ISNA(VLOOKUP(tblMac_Div1A[[#This Row],[Name / Club]],tblPointScore[Name / Club],1,FALSE)),"N","Y")</f>
        <v>Y</v>
      </c>
    </row>
    <row r="6" spans="1:12">
      <c r="A6" s="22">
        <f ca="1">IF(tblMac_Div1A[[#This Row],[Rider]]&lt;&gt;"",CELL("row", A6)-1,"")</f>
        <v>5</v>
      </c>
      <c r="B6" s="40" t="s">
        <v>379</v>
      </c>
      <c r="C6" s="40" t="s">
        <v>685</v>
      </c>
      <c r="D6" s="22" t="str">
        <f>CONCATENATE(tblMac_Div1A[[#This Row],[Rider]]," - ",tblMac_Div1A[[#This Row],[Club]])</f>
        <v>Burke Nick - ICC</v>
      </c>
      <c r="E6" s="5">
        <v>0</v>
      </c>
      <c r="F6" s="5">
        <v>5.4432870370370368E-2</v>
      </c>
      <c r="G6" s="42">
        <f>IF(AND(tblMac_Div1A[[#This Row],[Finish Time]]="",tblMac_Div1A[[#This Row],[Rider]]&lt;&gt;""),"DNF",tblMac_Div1A[[#This Row],[Finish Time]]-tblMac_Div1A[[#This Row],[Start Time]])</f>
        <v>5.4432870370370368E-2</v>
      </c>
      <c r="H6" s="23">
        <f ca="1">IF(AND(tblMac_Div1A[[#This Row],[Placing]]&lt;11,tblMac_Div1A[[#This Row],[Rider]]&lt;&gt;"",tblMac_Div1A[[#This Row],[Corrected Time]]&lt;&gt;"DNF"),11-tblMac_Div1A[[#This Row],[Placing]],0)</f>
        <v>6</v>
      </c>
      <c r="I6" s="23" t="str">
        <f>IF(ISNA(VLOOKUP(tblMac_Div1A[[#This Row],[Name / Club]],tblPointScore[Name / Club],1,FALSE)),"N","Y")</f>
        <v>Y</v>
      </c>
    </row>
    <row r="7" spans="1:12">
      <c r="A7" s="22">
        <f ca="1">IF(tblMac_Div1A[[#This Row],[Rider]]&lt;&gt;"",CELL("row", A7)-1,"")</f>
        <v>6</v>
      </c>
      <c r="B7" s="40" t="s">
        <v>705</v>
      </c>
      <c r="C7" s="40" t="s">
        <v>685</v>
      </c>
      <c r="D7" s="22" t="str">
        <f>CONCATENATE(tblMac_Div1A[[#This Row],[Rider]]," - ",tblMac_Div1A[[#This Row],[Club]])</f>
        <v>Clark Simon - ICC</v>
      </c>
      <c r="E7" s="5">
        <v>0</v>
      </c>
      <c r="F7" s="5">
        <v>5.4490740740740735E-2</v>
      </c>
      <c r="G7" s="42">
        <f>IF(AND(tblMac_Div1A[[#This Row],[Finish Time]]="",tblMac_Div1A[[#This Row],[Rider]]&lt;&gt;""),"DNF",tblMac_Div1A[[#This Row],[Finish Time]]-tblMac_Div1A[[#This Row],[Start Time]])</f>
        <v>5.4490740740740735E-2</v>
      </c>
      <c r="H7" s="23">
        <f ca="1">IF(AND(tblMac_Div1A[[#This Row],[Placing]]&lt;11,tblMac_Div1A[[#This Row],[Rider]]&lt;&gt;"",tblMac_Div1A[[#This Row],[Corrected Time]]&lt;&gt;"DNF"),11-tblMac_Div1A[[#This Row],[Placing]],0)</f>
        <v>5</v>
      </c>
      <c r="I7" s="23" t="str">
        <f>IF(ISNA(VLOOKUP(tblMac_Div1A[[#This Row],[Name / Club]],tblPointScore[Name / Club],1,FALSE)),"N","Y")</f>
        <v>Y</v>
      </c>
    </row>
    <row r="8" spans="1:12">
      <c r="A8" s="22">
        <f ca="1">IF(tblMac_Div1A[[#This Row],[Rider]]&lt;&gt;"",CELL("row", A8)-1,"")</f>
        <v>7</v>
      </c>
      <c r="B8" s="40" t="s">
        <v>351</v>
      </c>
      <c r="C8" s="40" t="s">
        <v>683</v>
      </c>
      <c r="D8" s="22" t="str">
        <f>CONCATENATE(tblMac_Div1A[[#This Row],[Rider]]," - ",tblMac_Div1A[[#This Row],[Club]])</f>
        <v>Vollebregt Richard - SHCC</v>
      </c>
      <c r="E8" s="5">
        <v>0</v>
      </c>
      <c r="F8" s="5">
        <v>5.451388888888889E-2</v>
      </c>
      <c r="G8" s="42">
        <f>IF(AND(tblMac_Div1A[[#This Row],[Finish Time]]="",tblMac_Div1A[[#This Row],[Rider]]&lt;&gt;""),"DNF",tblMac_Div1A[[#This Row],[Finish Time]]-tblMac_Div1A[[#This Row],[Start Time]])</f>
        <v>5.451388888888889E-2</v>
      </c>
      <c r="H8" s="23">
        <f ca="1">IF(AND(tblMac_Div1A[[#This Row],[Placing]]&lt;11,tblMac_Div1A[[#This Row],[Rider]]&lt;&gt;"",tblMac_Div1A[[#This Row],[Corrected Time]]&lt;&gt;"DNF"),11-tblMac_Div1A[[#This Row],[Placing]],0)</f>
        <v>4</v>
      </c>
      <c r="I8" s="23" t="str">
        <f>IF(ISNA(VLOOKUP(tblMac_Div1A[[#This Row],[Name / Club]],tblPointScore[Name / Club],1,FALSE)),"N","Y")</f>
        <v>Y</v>
      </c>
    </row>
    <row r="9" spans="1:12">
      <c r="A9" s="22">
        <f ca="1">IF(tblMac_Div1A[[#This Row],[Rider]]&lt;&gt;"",CELL("row", A9)-1,"")</f>
        <v>8</v>
      </c>
      <c r="B9" s="40" t="s">
        <v>621</v>
      </c>
      <c r="C9" s="40" t="s">
        <v>685</v>
      </c>
      <c r="D9" s="22" t="str">
        <f>CONCATENATE(tblMac_Div1A[[#This Row],[Rider]]," - ",tblMac_Div1A[[#This Row],[Club]])</f>
        <v>Latham Rod - ICC</v>
      </c>
      <c r="E9" s="5">
        <v>0</v>
      </c>
      <c r="F9" s="5">
        <v>5.4722222222222228E-2</v>
      </c>
      <c r="G9" s="42">
        <f>IF(AND(tblMac_Div1A[[#This Row],[Finish Time]]="",tblMac_Div1A[[#This Row],[Rider]]&lt;&gt;""),"DNF",tblMac_Div1A[[#This Row],[Finish Time]]-tblMac_Div1A[[#This Row],[Start Time]])</f>
        <v>5.4722222222222228E-2</v>
      </c>
      <c r="H9" s="23">
        <f ca="1">IF(AND(tblMac_Div1A[[#This Row],[Placing]]&lt;11,tblMac_Div1A[[#This Row],[Rider]]&lt;&gt;"",tblMac_Div1A[[#This Row],[Corrected Time]]&lt;&gt;"DNF"),11-tblMac_Div1A[[#This Row],[Placing]],0)</f>
        <v>3</v>
      </c>
      <c r="I9" s="23" t="str">
        <f>IF(ISNA(VLOOKUP(tblMac_Div1A[[#This Row],[Name / Club]],tblPointScore[Name / Club],1,FALSE)),"N","Y")</f>
        <v>Y</v>
      </c>
    </row>
    <row r="10" spans="1:12">
      <c r="A10" s="22">
        <f ca="1">IF(tblMac_Div1A[[#This Row],[Rider]]&lt;&gt;"",CELL("row", A10)-1,"")</f>
        <v>9</v>
      </c>
      <c r="B10" s="40" t="s">
        <v>708</v>
      </c>
      <c r="C10" s="40" t="s">
        <v>685</v>
      </c>
      <c r="D10" s="22" t="str">
        <f>CONCATENATE(tblMac_Div1A[[#This Row],[Rider]]," - ",tblMac_Div1A[[#This Row],[Club]])</f>
        <v>Law Merrick - ICC</v>
      </c>
      <c r="E10" s="5"/>
      <c r="F10" s="5"/>
      <c r="G10" s="42" t="str">
        <f>IF(AND(tblMac_Div1A[[#This Row],[Finish Time]]="",tblMac_Div1A[[#This Row],[Rider]]&lt;&gt;""),"DNF",tblMac_Div1A[[#This Row],[Finish Time]]-tblMac_Div1A[[#This Row],[Start Time]])</f>
        <v>DNF</v>
      </c>
      <c r="H10" s="23">
        <f ca="1">IF(AND(tblMac_Div1A[[#This Row],[Placing]]&lt;11,tblMac_Div1A[[#This Row],[Rider]]&lt;&gt;"",tblMac_Div1A[[#This Row],[Corrected Time]]&lt;&gt;"DNF"),11-tblMac_Div1A[[#This Row],[Placing]],0)</f>
        <v>0</v>
      </c>
      <c r="I10" s="23" t="str">
        <f>IF(ISNA(VLOOKUP(tblMac_Div1A[[#This Row],[Name / Club]],tblPointScore[Name / Club],1,FALSE)),"N","Y")</f>
        <v>Y</v>
      </c>
    </row>
    <row r="11" spans="1:12">
      <c r="A11" s="22">
        <f ca="1">IF(tblMac_Div1A[[#This Row],[Rider]]&lt;&gt;"",CELL("row", A11)-1,"")</f>
        <v>10</v>
      </c>
      <c r="B11" s="40" t="s">
        <v>620</v>
      </c>
      <c r="C11" s="40" t="s">
        <v>682</v>
      </c>
      <c r="D11" s="22" t="str">
        <f>CONCATENATE(tblMac_Div1A[[#This Row],[Rider]]," - ",tblMac_Div1A[[#This Row],[Club]])</f>
        <v>Clarke Rhys - CCC</v>
      </c>
      <c r="E11" s="5"/>
      <c r="F11" s="5"/>
      <c r="G11" s="42" t="str">
        <f>IF(AND(tblMac_Div1A[[#This Row],[Finish Time]]="",tblMac_Div1A[[#This Row],[Rider]]&lt;&gt;""),"DNF",tblMac_Div1A[[#This Row],[Finish Time]]-tblMac_Div1A[[#This Row],[Start Time]])</f>
        <v>DNF</v>
      </c>
      <c r="H11" s="23">
        <f ca="1">IF(AND(tblMac_Div1A[[#This Row],[Placing]]&lt;11,tblMac_Div1A[[#This Row],[Rider]]&lt;&gt;"",tblMac_Div1A[[#This Row],[Corrected Time]]&lt;&gt;"DNF"),11-tblMac_Div1A[[#This Row],[Placing]],0)</f>
        <v>0</v>
      </c>
      <c r="I11" s="23" t="str">
        <f>IF(ISNA(VLOOKUP(tblMac_Div1A[[#This Row],[Name / Club]],tblPointScore[Name / Club],1,FALSE)),"N","Y")</f>
        <v>Y</v>
      </c>
    </row>
  </sheetData>
  <conditionalFormatting sqref="G1:G11">
    <cfRule type="cellIs" dxfId="129" priority="2" operator="equal">
      <formula>$L$1</formula>
    </cfRule>
  </conditionalFormatting>
  <conditionalFormatting sqref="I1:I11">
    <cfRule type="cellIs" dxfId="128" priority="1" operator="equal">
      <formula>"N"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4">
    <tabColor theme="5" tint="-0.499984740745262"/>
  </sheetPr>
  <dimension ref="A1:L15"/>
  <sheetViews>
    <sheetView workbookViewId="0">
      <pane ySplit="1" topLeftCell="A2" activePane="bottomLeft" state="frozen"/>
      <selection pane="bottomLeft" activeCell="E16" sqref="E16"/>
    </sheetView>
  </sheetViews>
  <sheetFormatPr defaultRowHeight="15"/>
  <cols>
    <col min="1" max="1" width="9.5703125" bestFit="1" customWidth="1"/>
    <col min="2" max="2" width="17.7109375" bestFit="1" customWidth="1"/>
    <col min="3" max="3" width="18.5703125" bestFit="1" customWidth="1"/>
    <col min="4" max="4" width="37.140625" bestFit="1" customWidth="1"/>
    <col min="5" max="5" width="12.28515625" bestFit="1" customWidth="1"/>
    <col min="6" max="6" width="13.42578125" bestFit="1" customWidth="1"/>
    <col min="7" max="7" width="17" bestFit="1" customWidth="1"/>
    <col min="8" max="8" width="8.85546875" bestFit="1" customWidth="1"/>
    <col min="9" max="9" width="20.5703125" bestFit="1" customWidth="1"/>
    <col min="11" max="11" width="12.140625" bestFit="1" customWidth="1"/>
    <col min="12" max="12" width="8.140625" bestFit="1" customWidth="1"/>
  </cols>
  <sheetData>
    <row r="1" spans="1:12">
      <c r="A1" s="1" t="s">
        <v>2</v>
      </c>
      <c r="B1" s="1" t="s">
        <v>4</v>
      </c>
      <c r="C1" s="1" t="s">
        <v>1</v>
      </c>
      <c r="D1" s="1" t="s">
        <v>343</v>
      </c>
      <c r="E1" s="1" t="s">
        <v>5</v>
      </c>
      <c r="F1" s="1" t="s">
        <v>7</v>
      </c>
      <c r="G1" s="1" t="s">
        <v>6</v>
      </c>
      <c r="H1" s="1" t="s">
        <v>8</v>
      </c>
      <c r="I1" s="1" t="s">
        <v>9</v>
      </c>
      <c r="K1" s="1" t="s">
        <v>342</v>
      </c>
      <c r="L1" s="8">
        <f>MIN(G:G)</f>
        <v>5.9791666666666667E-2</v>
      </c>
    </row>
    <row r="2" spans="1:12">
      <c r="A2" s="3">
        <f ca="1">IF(tblMac_Div1B[[#This Row],[Rider]]&lt;&gt;"",CELL("row", A2)-1,"")</f>
        <v>1</v>
      </c>
      <c r="B2" s="2" t="s">
        <v>358</v>
      </c>
      <c r="C2" s="2" t="s">
        <v>684</v>
      </c>
      <c r="D2" s="3" t="str">
        <f>CONCATENATE(tblMac_Div1B[[#This Row],[Rider]]," - ",tblMac_Div1B[[#This Row],[Club]])</f>
        <v>Johns Nick - NVC</v>
      </c>
      <c r="E2" s="5">
        <v>0</v>
      </c>
      <c r="F2" s="5">
        <v>5.9791666666666667E-2</v>
      </c>
      <c r="G2" s="6">
        <f>IF(AND(tblMac_Div1B[[#This Row],[Finish Time]]="",tblMac_Div1B[[#This Row],[Rider]]&lt;&gt;""),"DNF",tblMac_Div1B[[#This Row],[Finish Time]]-tblMac_Div1B[[#This Row],[Start Time]])</f>
        <v>5.9791666666666667E-2</v>
      </c>
      <c r="H2" s="1">
        <f ca="1">IF(AND(tblMac_Div1B[[#This Row],[Placing]]&lt;11,tblMac_Div1B[[#This Row],[Rider]]&lt;&gt;"",tblMac_Div1B[[#This Row],[Corrected Time]]&lt;&gt;"DNF"),11-tblMac_Div1B[[#This Row],[Placing]],0)</f>
        <v>10</v>
      </c>
      <c r="I2" s="1" t="str">
        <f>IF(ISNA(VLOOKUP(tblMac_Div1B[[#This Row],[Name / Club]],tblPointScore[Name / Club],1,FALSE)),"N","Y")</f>
        <v>Y</v>
      </c>
    </row>
    <row r="3" spans="1:12">
      <c r="A3" s="22">
        <f ca="1">IF(tblMac_Div1B[[#This Row],[Rider]]&lt;&gt;"",CELL("row", A3)-1,"")</f>
        <v>2</v>
      </c>
      <c r="B3" s="7" t="s">
        <v>354</v>
      </c>
      <c r="C3" s="40" t="s">
        <v>685</v>
      </c>
      <c r="D3" s="22" t="str">
        <f>CONCATENATE(tblMac_Div1B[[#This Row],[Rider]]," - ",tblMac_Div1B[[#This Row],[Club]])</f>
        <v>Cooper Peter - ICC</v>
      </c>
      <c r="E3" s="5">
        <v>0</v>
      </c>
      <c r="F3" s="5">
        <v>5.9791666666666667E-2</v>
      </c>
      <c r="G3" s="42">
        <f>IF(AND(tblMac_Div1B[[#This Row],[Finish Time]]="",tblMac_Div1B[[#This Row],[Rider]]&lt;&gt;""),"DNF",tblMac_Div1B[[#This Row],[Finish Time]]-tblMac_Div1B[[#This Row],[Start Time]])</f>
        <v>5.9791666666666667E-2</v>
      </c>
      <c r="H3" s="23">
        <f ca="1">IF(AND(tblMac_Div1B[[#This Row],[Placing]]&lt;11,tblMac_Div1B[[#This Row],[Rider]]&lt;&gt;"",tblMac_Div1B[[#This Row],[Corrected Time]]&lt;&gt;"DNF"),11-tblMac_Div1B[[#This Row],[Placing]],0)</f>
        <v>9</v>
      </c>
      <c r="I3" s="23" t="str">
        <f>IF(ISNA(VLOOKUP(tblMac_Div1B[[#This Row],[Name / Club]],tblPointScore[Name / Club],1,FALSE)),"N","Y")</f>
        <v>Y</v>
      </c>
    </row>
    <row r="4" spans="1:12">
      <c r="A4" s="22">
        <f ca="1">IF(tblMac_Div1B[[#This Row],[Rider]]&lt;&gt;"",CELL("row", A4)-1,"")</f>
        <v>3</v>
      </c>
      <c r="B4" s="40" t="s">
        <v>355</v>
      </c>
      <c r="C4" s="40" t="s">
        <v>685</v>
      </c>
      <c r="D4" s="22" t="str">
        <f>CONCATENATE(tblMac_Div1B[[#This Row],[Rider]]," - ",tblMac_Div1B[[#This Row],[Club]])</f>
        <v>Arnold Neil - ICC</v>
      </c>
      <c r="E4" s="5">
        <v>0</v>
      </c>
      <c r="F4" s="5">
        <v>5.9791666666666667E-2</v>
      </c>
      <c r="G4" s="42">
        <f>IF(AND(tblMac_Div1B[[#This Row],[Finish Time]]="",tblMac_Div1B[[#This Row],[Rider]]&lt;&gt;""),"DNF",tblMac_Div1B[[#This Row],[Finish Time]]-tblMac_Div1B[[#This Row],[Start Time]])</f>
        <v>5.9791666666666667E-2</v>
      </c>
      <c r="H4" s="23">
        <f ca="1">IF(AND(tblMac_Div1B[[#This Row],[Placing]]&lt;11,tblMac_Div1B[[#This Row],[Rider]]&lt;&gt;"",tblMac_Div1B[[#This Row],[Corrected Time]]&lt;&gt;"DNF"),11-tblMac_Div1B[[#This Row],[Placing]],0)</f>
        <v>8</v>
      </c>
      <c r="I4" s="23" t="str">
        <f>IF(ISNA(VLOOKUP(tblMac_Div1B[[#This Row],[Name / Club]],tblPointScore[Name / Club],1,FALSE)),"N","Y")</f>
        <v>Y</v>
      </c>
    </row>
    <row r="5" spans="1:12">
      <c r="A5" s="22">
        <f ca="1">IF(tblMac_Div1B[[#This Row],[Rider]]&lt;&gt;"",CELL("row", A5)-1,"")</f>
        <v>4</v>
      </c>
      <c r="B5" s="40" t="s">
        <v>532</v>
      </c>
      <c r="C5" s="40" t="s">
        <v>681</v>
      </c>
      <c r="D5" s="22" t="str">
        <f>CONCATENATE(tblMac_Div1B[[#This Row],[Rider]]," - ",tblMac_Div1B[[#This Row],[Club]])</f>
        <v>Stewart Andrew - GCC</v>
      </c>
      <c r="E5" s="5">
        <v>0</v>
      </c>
      <c r="F5" s="5">
        <v>5.9803240740740747E-2</v>
      </c>
      <c r="G5" s="42">
        <f>IF(AND(tblMac_Div1B[[#This Row],[Finish Time]]="",tblMac_Div1B[[#This Row],[Rider]]&lt;&gt;""),"DNF",tblMac_Div1B[[#This Row],[Finish Time]]-tblMac_Div1B[[#This Row],[Start Time]])</f>
        <v>5.9803240740740747E-2</v>
      </c>
      <c r="H5" s="23">
        <f ca="1">IF(AND(tblMac_Div1B[[#This Row],[Placing]]&lt;11,tblMac_Div1B[[#This Row],[Rider]]&lt;&gt;"",tblMac_Div1B[[#This Row],[Corrected Time]]&lt;&gt;"DNF"),11-tblMac_Div1B[[#This Row],[Placing]],0)</f>
        <v>7</v>
      </c>
      <c r="I5" s="23" t="str">
        <f>IF(ISNA(VLOOKUP(tblMac_Div1B[[#This Row],[Name / Club]],tblPointScore[Name / Club],1,FALSE)),"N","Y")</f>
        <v>Y</v>
      </c>
    </row>
    <row r="6" spans="1:12">
      <c r="A6" s="22">
        <f ca="1">IF(tblMac_Div1B[[#This Row],[Rider]]&lt;&gt;"",CELL("row", A6)-1,"")</f>
        <v>5</v>
      </c>
      <c r="B6" s="40" t="s">
        <v>27</v>
      </c>
      <c r="C6" s="40" t="s">
        <v>688</v>
      </c>
      <c r="D6" s="22" t="str">
        <f>CONCATENATE(tblMac_Div1B[[#This Row],[Rider]]," - ",tblMac_Div1B[[#This Row],[Club]])</f>
        <v>Mullens Dave - ECC</v>
      </c>
      <c r="E6" s="5">
        <v>0</v>
      </c>
      <c r="F6" s="5">
        <v>5.9803240740740747E-2</v>
      </c>
      <c r="G6" s="42">
        <f>IF(AND(tblMac_Div1B[[#This Row],[Finish Time]]="",tblMac_Div1B[[#This Row],[Rider]]&lt;&gt;""),"DNF",tblMac_Div1B[[#This Row],[Finish Time]]-tblMac_Div1B[[#This Row],[Start Time]])</f>
        <v>5.9803240740740747E-2</v>
      </c>
      <c r="H6" s="23">
        <f ca="1">IF(AND(tblMac_Div1B[[#This Row],[Placing]]&lt;11,tblMac_Div1B[[#This Row],[Rider]]&lt;&gt;"",tblMac_Div1B[[#This Row],[Corrected Time]]&lt;&gt;"DNF"),11-tblMac_Div1B[[#This Row],[Placing]],0)</f>
        <v>6</v>
      </c>
      <c r="I6" s="23" t="str">
        <f>IF(ISNA(VLOOKUP(tblMac_Div1B[[#This Row],[Name / Club]],tblPointScore[Name / Club],1,FALSE)),"N","Y")</f>
        <v>Y</v>
      </c>
    </row>
    <row r="7" spans="1:12">
      <c r="A7" s="22">
        <f ca="1">IF(tblMac_Div1B[[#This Row],[Rider]]&lt;&gt;"",CELL("row", A7)-1,"")</f>
        <v>6</v>
      </c>
      <c r="B7" s="40" t="s">
        <v>707</v>
      </c>
      <c r="C7" s="40" t="s">
        <v>685</v>
      </c>
      <c r="D7" s="22" t="str">
        <f>CONCATENATE(tblMac_Div1B[[#This Row],[Rider]]," - ",tblMac_Div1B[[#This Row],[Club]])</f>
        <v>Leslie Tony - ICC</v>
      </c>
      <c r="E7" s="5">
        <v>0</v>
      </c>
      <c r="F7" s="5">
        <v>5.9814814814814814E-2</v>
      </c>
      <c r="G7" s="42">
        <f>IF(AND(tblMac_Div1B[[#This Row],[Finish Time]]="",tblMac_Div1B[[#This Row],[Rider]]&lt;&gt;""),"DNF",tblMac_Div1B[[#This Row],[Finish Time]]-tblMac_Div1B[[#This Row],[Start Time]])</f>
        <v>5.9814814814814814E-2</v>
      </c>
      <c r="H7" s="23">
        <f ca="1">IF(AND(tblMac_Div1B[[#This Row],[Placing]]&lt;11,tblMac_Div1B[[#This Row],[Rider]]&lt;&gt;"",tblMac_Div1B[[#This Row],[Corrected Time]]&lt;&gt;"DNF"),11-tblMac_Div1B[[#This Row],[Placing]],0)</f>
        <v>5</v>
      </c>
      <c r="I7" s="23" t="str">
        <f>IF(ISNA(VLOOKUP(tblMac_Div1B[[#This Row],[Name / Club]],tblPointScore[Name / Club],1,FALSE)),"N","Y")</f>
        <v>Y</v>
      </c>
    </row>
    <row r="8" spans="1:12">
      <c r="A8" s="22">
        <f ca="1">IF(tblMac_Div1B[[#This Row],[Rider]]&lt;&gt;"",CELL("row", A8)-1,"")</f>
        <v>7</v>
      </c>
      <c r="B8" s="40" t="s">
        <v>223</v>
      </c>
      <c r="C8" s="40" t="s">
        <v>682</v>
      </c>
      <c r="D8" s="22" t="str">
        <f>CONCATENATE(tblMac_Div1B[[#This Row],[Rider]]," - ",tblMac_Div1B[[#This Row],[Club]])</f>
        <v>Kourembes Jimmy - CCC</v>
      </c>
      <c r="E8" s="5">
        <v>0</v>
      </c>
      <c r="F8" s="5">
        <v>5.9814814814814814E-2</v>
      </c>
      <c r="G8" s="42">
        <f>IF(AND(tblMac_Div1B[[#This Row],[Finish Time]]="",tblMac_Div1B[[#This Row],[Rider]]&lt;&gt;""),"DNF",tblMac_Div1B[[#This Row],[Finish Time]]-tblMac_Div1B[[#This Row],[Start Time]])</f>
        <v>5.9814814814814814E-2</v>
      </c>
      <c r="H8" s="23">
        <f ca="1">IF(AND(tblMac_Div1B[[#This Row],[Placing]]&lt;11,tblMac_Div1B[[#This Row],[Rider]]&lt;&gt;"",tblMac_Div1B[[#This Row],[Corrected Time]]&lt;&gt;"DNF"),11-tblMac_Div1B[[#This Row],[Placing]],0)</f>
        <v>4</v>
      </c>
      <c r="I8" s="23" t="str">
        <f>IF(ISNA(VLOOKUP(tblMac_Div1B[[#This Row],[Name / Club]],tblPointScore[Name / Club],1,FALSE)),"N","Y")</f>
        <v>Y</v>
      </c>
    </row>
    <row r="9" spans="1:12">
      <c r="A9" s="22">
        <f ca="1">IF(tblMac_Div1B[[#This Row],[Rider]]&lt;&gt;"",CELL("row", A9)-1,"")</f>
        <v>8</v>
      </c>
      <c r="B9" s="40" t="s">
        <v>704</v>
      </c>
      <c r="C9" s="40" t="s">
        <v>682</v>
      </c>
      <c r="D9" s="22" t="str">
        <f>CONCATENATE(tblMac_Div1B[[#This Row],[Rider]]," - ",tblMac_Div1B[[#This Row],[Club]])</f>
        <v>Burke Michael - CCC</v>
      </c>
      <c r="E9" s="5">
        <v>0</v>
      </c>
      <c r="F9" s="5">
        <v>5.9826388888888887E-2</v>
      </c>
      <c r="G9" s="42">
        <f>IF(AND(tblMac_Div1B[[#This Row],[Finish Time]]="",tblMac_Div1B[[#This Row],[Rider]]&lt;&gt;""),"DNF",tblMac_Div1B[[#This Row],[Finish Time]]-tblMac_Div1B[[#This Row],[Start Time]])</f>
        <v>5.9826388888888887E-2</v>
      </c>
      <c r="H9" s="23">
        <f ca="1">IF(AND(tblMac_Div1B[[#This Row],[Placing]]&lt;11,tblMac_Div1B[[#This Row],[Rider]]&lt;&gt;"",tblMac_Div1B[[#This Row],[Corrected Time]]&lt;&gt;"DNF"),11-tblMac_Div1B[[#This Row],[Placing]],0)</f>
        <v>3</v>
      </c>
      <c r="I9" s="23" t="str">
        <f>IF(ISNA(VLOOKUP(tblMac_Div1B[[#This Row],[Name / Club]],tblPointScore[Name / Club],1,FALSE)),"N","Y")</f>
        <v>Y</v>
      </c>
    </row>
    <row r="10" spans="1:12">
      <c r="A10" s="22">
        <f ca="1">IF(tblMac_Div1B[[#This Row],[Rider]]&lt;&gt;"",CELL("row", A10)-1,"")</f>
        <v>9</v>
      </c>
      <c r="B10" s="40" t="s">
        <v>363</v>
      </c>
      <c r="C10" s="40" t="s">
        <v>681</v>
      </c>
      <c r="D10" s="22" t="str">
        <f>CONCATENATE(tblMac_Div1B[[#This Row],[Rider]]," - ",tblMac_Div1B[[#This Row],[Club]])</f>
        <v>Hansen Phil - GCC</v>
      </c>
      <c r="E10" s="5">
        <v>0</v>
      </c>
      <c r="F10" s="5">
        <v>5.9826388888888887E-2</v>
      </c>
      <c r="G10" s="42">
        <f>IF(AND(tblMac_Div1B[[#This Row],[Finish Time]]="",tblMac_Div1B[[#This Row],[Rider]]&lt;&gt;""),"DNF",tblMac_Div1B[[#This Row],[Finish Time]]-tblMac_Div1B[[#This Row],[Start Time]])</f>
        <v>5.9826388888888887E-2</v>
      </c>
      <c r="H10" s="23">
        <f ca="1">IF(AND(tblMac_Div1B[[#This Row],[Placing]]&lt;11,tblMac_Div1B[[#This Row],[Rider]]&lt;&gt;"",tblMac_Div1B[[#This Row],[Corrected Time]]&lt;&gt;"DNF"),11-tblMac_Div1B[[#This Row],[Placing]],0)</f>
        <v>2</v>
      </c>
      <c r="I10" s="23" t="str">
        <f>IF(ISNA(VLOOKUP(tblMac_Div1B[[#This Row],[Name / Club]],tblPointScore[Name / Club],1,FALSE)),"N","Y")</f>
        <v>Y</v>
      </c>
    </row>
    <row r="11" spans="1:12">
      <c r="A11" s="22">
        <f ca="1">IF(tblMac_Div1B[[#This Row],[Rider]]&lt;&gt;"",CELL("row", A11)-1,"")</f>
        <v>10</v>
      </c>
      <c r="B11" s="40" t="s">
        <v>691</v>
      </c>
      <c r="C11" s="40" t="s">
        <v>682</v>
      </c>
      <c r="D11" s="22" t="str">
        <f>CONCATENATE(tblMac_Div1B[[#This Row],[Rider]]," - ",tblMac_Div1B[[#This Row],[Club]])</f>
        <v>Walker Jeff - CCC</v>
      </c>
      <c r="E11" s="5">
        <v>0</v>
      </c>
      <c r="F11" s="5">
        <v>5.9837962962962961E-2</v>
      </c>
      <c r="G11" s="42">
        <f>IF(AND(tblMac_Div1B[[#This Row],[Finish Time]]="",tblMac_Div1B[[#This Row],[Rider]]&lt;&gt;""),"DNF",tblMac_Div1B[[#This Row],[Finish Time]]-tblMac_Div1B[[#This Row],[Start Time]])</f>
        <v>5.9837962962962961E-2</v>
      </c>
      <c r="H11" s="23">
        <f ca="1">IF(AND(tblMac_Div1B[[#This Row],[Placing]]&lt;11,tblMac_Div1B[[#This Row],[Rider]]&lt;&gt;"",tblMac_Div1B[[#This Row],[Corrected Time]]&lt;&gt;"DNF"),11-tblMac_Div1B[[#This Row],[Placing]],0)</f>
        <v>1</v>
      </c>
      <c r="I11" s="23" t="str">
        <f>IF(ISNA(VLOOKUP(tblMac_Div1B[[#This Row],[Name / Club]],tblPointScore[Name / Club],1,FALSE)),"N","Y")</f>
        <v>Y</v>
      </c>
    </row>
    <row r="12" spans="1:12">
      <c r="A12" s="22">
        <f ca="1">IF(tblMac_Div1B[[#This Row],[Rider]]&lt;&gt;"",CELL("row", A12)-1,"")</f>
        <v>11</v>
      </c>
      <c r="B12" s="40" t="s">
        <v>386</v>
      </c>
      <c r="C12" s="40" t="s">
        <v>685</v>
      </c>
      <c r="D12" s="22" t="str">
        <f>CONCATENATE(tblMac_Div1B[[#This Row],[Rider]]," - ",tblMac_Div1B[[#This Row],[Club]])</f>
        <v>Marcinkowski Dean - ICC</v>
      </c>
      <c r="E12" s="41">
        <v>0</v>
      </c>
      <c r="F12" s="41">
        <v>5.9965277777777777E-2</v>
      </c>
      <c r="G12" s="42">
        <f>IF(AND(tblMac_Div1B[[#This Row],[Finish Time]]="",tblMac_Div1B[[#This Row],[Rider]]&lt;&gt;""),"DNF",tblMac_Div1B[[#This Row],[Finish Time]]-tblMac_Div1B[[#This Row],[Start Time]])</f>
        <v>5.9965277777777777E-2</v>
      </c>
      <c r="H12" s="23">
        <f ca="1">IF(AND(tblMac_Div1B[[#This Row],[Placing]]&lt;11,tblMac_Div1B[[#This Row],[Rider]]&lt;&gt;"",tblMac_Div1B[[#This Row],[Corrected Time]]&lt;&gt;"DNF"),11-tblMac_Div1B[[#This Row],[Placing]],0)</f>
        <v>0</v>
      </c>
      <c r="I12" s="23" t="str">
        <f>IF(ISNA(VLOOKUP(tblMac_Div1B[[#This Row],[Name / Club]],tblPointScore[Name / Club],1,FALSE)),"N","Y")</f>
        <v>Y</v>
      </c>
    </row>
    <row r="13" spans="1:12">
      <c r="A13" s="22">
        <f ca="1">IF(tblMac_Div1B[[#This Row],[Rider]]&lt;&gt;"",CELL("row", A13)-1,"")</f>
        <v>12</v>
      </c>
      <c r="B13" s="40" t="s">
        <v>659</v>
      </c>
      <c r="C13" s="40" t="s">
        <v>685</v>
      </c>
      <c r="D13" s="22" t="str">
        <f>CONCATENATE(tblMac_Div1B[[#This Row],[Rider]]," - ",tblMac_Div1B[[#This Row],[Club]])</f>
        <v>Morgan Mark - ICC</v>
      </c>
      <c r="E13" s="41">
        <v>0</v>
      </c>
      <c r="F13" s="41">
        <v>6.083333333333333E-2</v>
      </c>
      <c r="G13" s="42">
        <f>IF(AND(tblMac_Div1B[[#This Row],[Finish Time]]="",tblMac_Div1B[[#This Row],[Rider]]&lt;&gt;""),"DNF",tblMac_Div1B[[#This Row],[Finish Time]]-tblMac_Div1B[[#This Row],[Start Time]])</f>
        <v>6.083333333333333E-2</v>
      </c>
      <c r="H13" s="23">
        <f ca="1">IF(AND(tblMac_Div1B[[#This Row],[Placing]]&lt;11,tblMac_Div1B[[#This Row],[Rider]]&lt;&gt;"",tblMac_Div1B[[#This Row],[Corrected Time]]&lt;&gt;"DNF"),11-tblMac_Div1B[[#This Row],[Placing]],0)</f>
        <v>0</v>
      </c>
      <c r="I13" s="23" t="str">
        <f>IF(ISNA(VLOOKUP(tblMac_Div1B[[#This Row],[Name / Club]],tblPointScore[Name / Club],1,FALSE)),"N","Y")</f>
        <v>Y</v>
      </c>
    </row>
    <row r="14" spans="1:12">
      <c r="A14" s="22">
        <f ca="1">IF(tblMac_Div1B[[#This Row],[Rider]]&lt;&gt;"",CELL("row", A14)-1,"")</f>
        <v>13</v>
      </c>
      <c r="B14" s="40" t="s">
        <v>545</v>
      </c>
      <c r="C14" s="40" t="s">
        <v>684</v>
      </c>
      <c r="D14" s="22" t="str">
        <f>CONCATENATE(tblMac_Div1B[[#This Row],[Rider]]," - ",tblMac_Div1B[[#This Row],[Club]])</f>
        <v>Williams Mark - NVC</v>
      </c>
      <c r="E14" s="41">
        <v>0</v>
      </c>
      <c r="F14" s="41">
        <v>6.340277777777778E-2</v>
      </c>
      <c r="G14" s="42">
        <f>IF(AND(tblMac_Div1B[[#This Row],[Finish Time]]="",tblMac_Div1B[[#This Row],[Rider]]&lt;&gt;""),"DNF",tblMac_Div1B[[#This Row],[Finish Time]]-tblMac_Div1B[[#This Row],[Start Time]])</f>
        <v>6.340277777777778E-2</v>
      </c>
      <c r="H14" s="23">
        <f ca="1">IF(AND(tblMac_Div1B[[#This Row],[Placing]]&lt;11,tblMac_Div1B[[#This Row],[Rider]]&lt;&gt;"",tblMac_Div1B[[#This Row],[Corrected Time]]&lt;&gt;"DNF"),11-tblMac_Div1B[[#This Row],[Placing]],0)</f>
        <v>0</v>
      </c>
      <c r="I14" s="23" t="str">
        <f>IF(ISNA(VLOOKUP(tblMac_Div1B[[#This Row],[Name / Club]],tblPointScore[Name / Club],1,FALSE)),"N","Y")</f>
        <v>Y</v>
      </c>
    </row>
    <row r="15" spans="1:12">
      <c r="A15" s="22">
        <f ca="1">IF(tblMac_Div1B[[#This Row],[Rider]]&lt;&gt;"",CELL("row", A15)-1,"")</f>
        <v>14</v>
      </c>
      <c r="B15" s="40" t="s">
        <v>711</v>
      </c>
      <c r="C15" s="40" t="s">
        <v>682</v>
      </c>
      <c r="D15" s="22" t="str">
        <f>CONCATENATE(tblMac_Div1B[[#This Row],[Rider]]," - ",tblMac_Div1B[[#This Row],[Club]])</f>
        <v>Horiszny Daryl - CCC</v>
      </c>
      <c r="E15" s="41">
        <v>0</v>
      </c>
      <c r="F15" s="41">
        <v>6.7800925925925917E-2</v>
      </c>
      <c r="G15" s="42">
        <f>IF(AND(tblMac_Div1B[[#This Row],[Finish Time]]="",tblMac_Div1B[[#This Row],[Rider]]&lt;&gt;""),"DNF",tblMac_Div1B[[#This Row],[Finish Time]]-tblMac_Div1B[[#This Row],[Start Time]])</f>
        <v>6.7800925925925917E-2</v>
      </c>
      <c r="H15" s="23">
        <f ca="1">IF(AND(tblMac_Div1B[[#This Row],[Placing]]&lt;11,tblMac_Div1B[[#This Row],[Rider]]&lt;&gt;"",tblMac_Div1B[[#This Row],[Corrected Time]]&lt;&gt;"DNF"),11-tblMac_Div1B[[#This Row],[Placing]],0)</f>
        <v>0</v>
      </c>
      <c r="I15" s="23" t="str">
        <f>IF(ISNA(VLOOKUP(tblMac_Div1B[[#This Row],[Name / Club]],tblPointScore[Name / Club],1,FALSE)),"N","Y")</f>
        <v>Y</v>
      </c>
    </row>
  </sheetData>
  <conditionalFormatting sqref="G1:G15">
    <cfRule type="cellIs" dxfId="116" priority="2" operator="equal">
      <formula>$L$1</formula>
    </cfRule>
  </conditionalFormatting>
  <conditionalFormatting sqref="I1:I15">
    <cfRule type="cellIs" dxfId="115" priority="1" operator="equal">
      <formula>"N"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Riders</vt:lpstr>
      <vt:lpstr>Club</vt:lpstr>
      <vt:lpstr>Fastest Time</vt:lpstr>
      <vt:lpstr>Glbn -Div 1</vt:lpstr>
      <vt:lpstr>Glbn - Div 2</vt:lpstr>
      <vt:lpstr>Ill -Div 1</vt:lpstr>
      <vt:lpstr>Ill - Div 2</vt:lpstr>
      <vt:lpstr>Mac -Div 1 A</vt:lpstr>
      <vt:lpstr>Mac -Div 1 B</vt:lpstr>
      <vt:lpstr>Mac -Div 2 A</vt:lpstr>
      <vt:lpstr>Mac -Div 2 B</vt:lpstr>
      <vt:lpstr>Now -Div 1 A</vt:lpstr>
      <vt:lpstr>Now -Div 1 B</vt:lpstr>
      <vt:lpstr>Now -Div 2 A</vt:lpstr>
      <vt:lpstr>Now -Div 2 B</vt:lpstr>
      <vt:lpstr>Sthn -Div 1</vt:lpstr>
      <vt:lpstr>Sthn - Div 2</vt:lpstr>
    </vt:vector>
  </TitlesOfParts>
  <Company>Commonwealth Bank of Australia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Telford</dc:creator>
  <cp:lastModifiedBy>Garry</cp:lastModifiedBy>
  <cp:lastPrinted>2014-09-03T06:25:26Z</cp:lastPrinted>
  <dcterms:created xsi:type="dcterms:W3CDTF">2014-08-29T06:32:08Z</dcterms:created>
  <dcterms:modified xsi:type="dcterms:W3CDTF">2018-08-19T05:33:21Z</dcterms:modified>
</cp:coreProperties>
</file>